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S:\SRS\Accounting Division\Extra Compensation Files\Extra Compensation 2021AY\No Spring Break New Holiday forms\"/>
    </mc:Choice>
  </mc:AlternateContent>
  <xr:revisionPtr revIDLastSave="0" documentId="13_ncr:1_{D0DCEE36-644E-4380-A344-7A432A81D9F2}" xr6:coauthVersionLast="45" xr6:coauthVersionMax="45" xr10:uidLastSave="{00000000-0000-0000-0000-000000000000}"/>
  <bookViews>
    <workbookView xWindow="-120" yWindow="-120" windowWidth="29040" windowHeight="15840" activeTab="2" xr2:uid="{00000000-000D-0000-FFFF-FFFF00000000}"/>
  </bookViews>
  <sheets>
    <sheet name=" Instructions" sheetId="6" r:id="rId1"/>
    <sheet name="EXC PCR INITIATOR CHECK-LIST" sheetId="3" r:id="rId2"/>
    <sheet name="EXC Calculator" sheetId="1" r:id="rId3"/>
    <sheet name="EXC Calculator-Sample" sheetId="2" r:id="rId4"/>
    <sheet name="Lookup" sheetId="4" state="hidden" r:id="rId5"/>
    <sheet name="Holidays" sheetId="5" state="hidden" r:id="rId6"/>
  </sheets>
  <externalReferences>
    <externalReference r:id="rId7"/>
    <externalReference r:id="rId8"/>
    <externalReference r:id="rId9"/>
  </externalReferences>
  <definedNames>
    <definedName name="Agency" localSheetId="0">[1]TEMPLATE!$L$5:$L$11</definedName>
    <definedName name="Agency" localSheetId="2">'EXC Calculator'!$L$5:$L$11</definedName>
    <definedName name="Agency" localSheetId="3">'EXC Calculator-Sample'!$L$6:$L$12</definedName>
    <definedName name="Agency">#REF!</definedName>
    <definedName name="ODOTlist" localSheetId="0">[1]Lookup!$F$2:$F$7</definedName>
    <definedName name="ODOTlist" localSheetId="1">[2]Lookup!$F$2:$F$7</definedName>
    <definedName name="ODOTlist">Lookup!$F$2:$F$7</definedName>
    <definedName name="Period" localSheetId="0">[1]Lookup!$A$2:$A$9</definedName>
    <definedName name="Period" localSheetId="1">[2]Lookup!$A$2:$A$9</definedName>
    <definedName name="Period">Lookup!$A$2:$A$9</definedName>
    <definedName name="Periodstart">Lookup!$B$2:$B$9</definedName>
    <definedName name="PL" localSheetId="0">[1]TEMPLATE!$B$18:$B$21</definedName>
    <definedName name="PL" localSheetId="2">'EXC Calculator'!$B$18:$B$22</definedName>
    <definedName name="PL" localSheetId="3">'EXC Calculator-Sample'!$B$19:$B$22</definedName>
    <definedName name="PL">#REF!</definedName>
    <definedName name="_xlnm.Print_Area" localSheetId="2">'EXC Calculator'!$A$1:$R$66</definedName>
    <definedName name="_xlnm.Print_Area" localSheetId="3">'EXC Calculator-Sample'!$A$2:$R$67</definedName>
    <definedName name="_xlnm.Print_Area" localSheetId="4">Lookup!$A$1:$F$15</definedName>
    <definedName name="_xlnm.Print_Titles" localSheetId="1">'EXC PCR INITIATOR CHECK-LIST'!$1:$1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 i="1" l="1"/>
  <c r="D7" i="4" l="1"/>
  <c r="M10" i="2"/>
  <c r="R9" i="1"/>
  <c r="M9" i="1"/>
  <c r="R8" i="1" l="1"/>
  <c r="M8" i="1"/>
  <c r="D18" i="1" l="1"/>
  <c r="E37" i="2" l="1"/>
  <c r="E38" i="2" s="1"/>
  <c r="E39" i="2" s="1"/>
  <c r="E40" i="2" s="1"/>
  <c r="E41" i="2" s="1"/>
  <c r="E42" i="2" s="1"/>
  <c r="F37" i="2"/>
  <c r="F38" i="2" s="1"/>
  <c r="F39" i="2" s="1"/>
  <c r="F42" i="2" l="1"/>
  <c r="F41" i="2"/>
  <c r="F40" i="2"/>
  <c r="M9" i="2" l="1"/>
  <c r="P9" i="2" l="1"/>
  <c r="I66" i="2" l="1"/>
  <c r="H66" i="2"/>
  <c r="I65" i="2"/>
  <c r="H65" i="2"/>
  <c r="I64" i="2"/>
  <c r="H64" i="2"/>
  <c r="I63" i="2"/>
  <c r="H63" i="2"/>
  <c r="I62" i="2"/>
  <c r="H62" i="2"/>
  <c r="I61" i="2"/>
  <c r="H61" i="2"/>
  <c r="I60" i="2"/>
  <c r="H60" i="2"/>
  <c r="I59" i="2"/>
  <c r="H59" i="2"/>
  <c r="I58" i="2"/>
  <c r="H58" i="2"/>
  <c r="I57" i="2"/>
  <c r="H57" i="2"/>
  <c r="I56" i="2"/>
  <c r="H56" i="2"/>
  <c r="I55" i="2"/>
  <c r="H55" i="2"/>
  <c r="I54" i="2"/>
  <c r="H54" i="2"/>
  <c r="I53" i="2"/>
  <c r="H53" i="2"/>
  <c r="I52" i="2"/>
  <c r="H52" i="2"/>
  <c r="I51" i="2"/>
  <c r="H51" i="2"/>
  <c r="I50" i="2"/>
  <c r="H50" i="2"/>
  <c r="I49" i="2"/>
  <c r="H49" i="2"/>
  <c r="I48" i="2"/>
  <c r="H48" i="2"/>
  <c r="I47" i="2"/>
  <c r="H47" i="2"/>
  <c r="I46" i="2"/>
  <c r="H46" i="2"/>
  <c r="I45" i="2"/>
  <c r="H45" i="2"/>
  <c r="I44" i="2"/>
  <c r="H44" i="2"/>
  <c r="I43" i="2"/>
  <c r="H43" i="2"/>
  <c r="I42" i="2"/>
  <c r="H42" i="2"/>
  <c r="I41" i="2"/>
  <c r="H41" i="2"/>
  <c r="I40" i="2"/>
  <c r="H40" i="2"/>
  <c r="I39" i="2"/>
  <c r="H39" i="2"/>
  <c r="I38" i="2"/>
  <c r="H38" i="2"/>
  <c r="I37" i="2"/>
  <c r="H37" i="2"/>
  <c r="I36" i="2"/>
  <c r="H36" i="2"/>
  <c r="L24" i="2"/>
  <c r="J24" i="2"/>
  <c r="I24" i="2"/>
  <c r="H24" i="2"/>
  <c r="G24" i="2"/>
  <c r="F24" i="2"/>
  <c r="E24" i="2"/>
  <c r="D24" i="2"/>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I65" i="1"/>
  <c r="H65"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L23" i="1"/>
  <c r="J23" i="1"/>
  <c r="I23" i="1"/>
  <c r="H23" i="1"/>
  <c r="G23" i="1"/>
  <c r="F23" i="1"/>
  <c r="E23" i="1"/>
  <c r="D23" i="1"/>
  <c r="H1" i="1"/>
  <c r="G1" i="1"/>
  <c r="H2" i="2"/>
  <c r="G2" i="2"/>
  <c r="E9" i="4" l="1"/>
  <c r="E8" i="4"/>
  <c r="E7" i="4"/>
  <c r="E6" i="4"/>
  <c r="E5" i="4"/>
  <c r="E4" i="4"/>
  <c r="E2" i="4"/>
  <c r="E3" i="4"/>
  <c r="F26" i="2" l="1"/>
  <c r="F25" i="1"/>
  <c r="J26" i="2"/>
  <c r="J25" i="1"/>
  <c r="G25" i="1"/>
  <c r="G26" i="2"/>
  <c r="L25" i="1"/>
  <c r="L26" i="2"/>
  <c r="H26" i="2"/>
  <c r="H25" i="1"/>
  <c r="E26" i="2"/>
  <c r="E25" i="1"/>
  <c r="D25" i="1"/>
  <c r="D26" i="2"/>
  <c r="I26" i="2"/>
  <c r="I25" i="1"/>
  <c r="F9" i="4"/>
  <c r="D9" i="4"/>
  <c r="F8" i="4"/>
  <c r="D8" i="4"/>
  <c r="F7" i="4"/>
  <c r="F6" i="4"/>
  <c r="D6" i="4"/>
  <c r="F5" i="4"/>
  <c r="D5" i="4"/>
  <c r="F4" i="4"/>
  <c r="F3" i="4"/>
  <c r="D3" i="4"/>
  <c r="F2" i="4"/>
  <c r="D2" i="4"/>
  <c r="D24" i="1" s="1"/>
  <c r="J59" i="3"/>
  <c r="J61" i="3" s="1"/>
  <c r="J63" i="3" s="1"/>
  <c r="I59" i="3"/>
  <c r="I61" i="3" s="1"/>
  <c r="I63" i="3" s="1"/>
  <c r="H59" i="3"/>
  <c r="H61" i="3" s="1"/>
  <c r="H63" i="3" s="1"/>
  <c r="J67" i="2"/>
  <c r="R66" i="2"/>
  <c r="Q66" i="2"/>
  <c r="P66" i="2"/>
  <c r="O66" i="2"/>
  <c r="K66" i="2"/>
  <c r="R65" i="2"/>
  <c r="Q65" i="2"/>
  <c r="P65" i="2"/>
  <c r="N66" i="2" s="1"/>
  <c r="O65" i="2"/>
  <c r="K65" i="2"/>
  <c r="R64" i="2"/>
  <c r="Q64" i="2"/>
  <c r="P64" i="2"/>
  <c r="N65" i="2" s="1"/>
  <c r="O64" i="2"/>
  <c r="K64" i="2"/>
  <c r="R63" i="2"/>
  <c r="Q63" i="2"/>
  <c r="P63" i="2"/>
  <c r="N64" i="2" s="1"/>
  <c r="O63" i="2"/>
  <c r="K63" i="2"/>
  <c r="R62" i="2"/>
  <c r="Q62" i="2"/>
  <c r="P62" i="2"/>
  <c r="N63" i="2" s="1"/>
  <c r="O62" i="2"/>
  <c r="K62" i="2"/>
  <c r="R61" i="2"/>
  <c r="Q61" i="2"/>
  <c r="P61" i="2"/>
  <c r="N62" i="2" s="1"/>
  <c r="O61" i="2"/>
  <c r="K61" i="2"/>
  <c r="R60" i="2"/>
  <c r="Q60" i="2"/>
  <c r="P60" i="2"/>
  <c r="N61" i="2" s="1"/>
  <c r="O60" i="2"/>
  <c r="K60" i="2"/>
  <c r="R59" i="2"/>
  <c r="Q59" i="2"/>
  <c r="P59" i="2"/>
  <c r="N60" i="2" s="1"/>
  <c r="O59" i="2"/>
  <c r="K59" i="2"/>
  <c r="R58" i="2"/>
  <c r="Q58" i="2"/>
  <c r="P58" i="2"/>
  <c r="N59" i="2" s="1"/>
  <c r="O58" i="2"/>
  <c r="K58" i="2"/>
  <c r="R57" i="2"/>
  <c r="Q57" i="2"/>
  <c r="P57" i="2"/>
  <c r="N58" i="2" s="1"/>
  <c r="O57" i="2"/>
  <c r="K57" i="2"/>
  <c r="R56" i="2"/>
  <c r="Q56" i="2"/>
  <c r="P56" i="2"/>
  <c r="N57" i="2" s="1"/>
  <c r="O56" i="2"/>
  <c r="K56" i="2"/>
  <c r="R55" i="2"/>
  <c r="Q55" i="2"/>
  <c r="P55" i="2"/>
  <c r="N56" i="2" s="1"/>
  <c r="O55" i="2"/>
  <c r="K55" i="2"/>
  <c r="R54" i="2"/>
  <c r="Q54" i="2"/>
  <c r="P54" i="2"/>
  <c r="N55" i="2" s="1"/>
  <c r="O54" i="2"/>
  <c r="K54" i="2"/>
  <c r="R53" i="2"/>
  <c r="Q53" i="2"/>
  <c r="P53" i="2"/>
  <c r="N54" i="2" s="1"/>
  <c r="O53" i="2"/>
  <c r="K53" i="2"/>
  <c r="R52" i="2"/>
  <c r="Q52" i="2"/>
  <c r="P52" i="2"/>
  <c r="N53" i="2" s="1"/>
  <c r="O52" i="2"/>
  <c r="K52" i="2"/>
  <c r="R51" i="2"/>
  <c r="Q51" i="2"/>
  <c r="P51" i="2"/>
  <c r="N52" i="2" s="1"/>
  <c r="O51" i="2"/>
  <c r="K51" i="2"/>
  <c r="R50" i="2"/>
  <c r="Q50" i="2"/>
  <c r="P50" i="2"/>
  <c r="N51" i="2" s="1"/>
  <c r="O50" i="2"/>
  <c r="K50" i="2"/>
  <c r="R49" i="2"/>
  <c r="Q49" i="2"/>
  <c r="P49" i="2"/>
  <c r="N50" i="2" s="1"/>
  <c r="O49" i="2"/>
  <c r="K49" i="2"/>
  <c r="R48" i="2"/>
  <c r="Q48" i="2"/>
  <c r="P48" i="2"/>
  <c r="N49" i="2" s="1"/>
  <c r="O48" i="2"/>
  <c r="K48" i="2"/>
  <c r="R47" i="2"/>
  <c r="Q47" i="2"/>
  <c r="P47" i="2"/>
  <c r="N48" i="2" s="1"/>
  <c r="O47" i="2"/>
  <c r="K47" i="2"/>
  <c r="R46" i="2"/>
  <c r="Q46" i="2"/>
  <c r="P46" i="2"/>
  <c r="N47" i="2" s="1"/>
  <c r="O46" i="2"/>
  <c r="K46" i="2"/>
  <c r="R45" i="2"/>
  <c r="Q45" i="2"/>
  <c r="P45" i="2"/>
  <c r="N46" i="2" s="1"/>
  <c r="O45" i="2"/>
  <c r="K45" i="2"/>
  <c r="R44" i="2"/>
  <c r="Q44" i="2"/>
  <c r="P44" i="2"/>
  <c r="N45" i="2" s="1"/>
  <c r="O44" i="2"/>
  <c r="K44" i="2"/>
  <c r="R43" i="2"/>
  <c r="Q43" i="2"/>
  <c r="P43" i="2"/>
  <c r="N44" i="2" s="1"/>
  <c r="O43" i="2"/>
  <c r="K43" i="2"/>
  <c r="C31" i="2"/>
  <c r="L27" i="2"/>
  <c r="J27" i="2"/>
  <c r="I27" i="2"/>
  <c r="H27" i="2"/>
  <c r="G27" i="2"/>
  <c r="F27" i="2"/>
  <c r="E27" i="2"/>
  <c r="D27" i="2"/>
  <c r="T23" i="2"/>
  <c r="T22" i="2"/>
  <c r="P22" i="2"/>
  <c r="O22" i="2"/>
  <c r="N22" i="2"/>
  <c r="M22" i="2"/>
  <c r="J22" i="2"/>
  <c r="I22" i="2"/>
  <c r="H22" i="2"/>
  <c r="F22" i="2"/>
  <c r="T21" i="2"/>
  <c r="H21" i="2"/>
  <c r="I21" i="2" s="1"/>
  <c r="J21" i="2" s="1"/>
  <c r="F21" i="2"/>
  <c r="T20" i="2"/>
  <c r="H20" i="2"/>
  <c r="F20" i="2"/>
  <c r="D20" i="2"/>
  <c r="D23" i="2" s="1"/>
  <c r="T19" i="2"/>
  <c r="H19" i="2"/>
  <c r="F19" i="2"/>
  <c r="T18" i="2"/>
  <c r="T17" i="2"/>
  <c r="N11" i="2"/>
  <c r="I11" i="2"/>
  <c r="J9" i="2" s="1"/>
  <c r="N10" i="2"/>
  <c r="I10" i="2"/>
  <c r="N9" i="2"/>
  <c r="J66" i="1"/>
  <c r="O65" i="1"/>
  <c r="P65" i="1" s="1"/>
  <c r="K65" i="1"/>
  <c r="O64" i="1"/>
  <c r="P64" i="1" s="1"/>
  <c r="K64" i="1"/>
  <c r="O63" i="1"/>
  <c r="P63" i="1" s="1"/>
  <c r="K63" i="1"/>
  <c r="O62" i="1"/>
  <c r="P62" i="1" s="1"/>
  <c r="K62" i="1"/>
  <c r="O61" i="1"/>
  <c r="P61" i="1" s="1"/>
  <c r="K61" i="1"/>
  <c r="O60" i="1"/>
  <c r="P60" i="1" s="1"/>
  <c r="K60" i="1"/>
  <c r="O59" i="1"/>
  <c r="P59" i="1" s="1"/>
  <c r="K59" i="1"/>
  <c r="O58" i="1"/>
  <c r="P58" i="1" s="1"/>
  <c r="K58" i="1"/>
  <c r="O57" i="1"/>
  <c r="P57" i="1" s="1"/>
  <c r="K57" i="1"/>
  <c r="O56" i="1"/>
  <c r="P56" i="1" s="1"/>
  <c r="K56" i="1"/>
  <c r="O55" i="1"/>
  <c r="P55" i="1" s="1"/>
  <c r="K55" i="1"/>
  <c r="O54" i="1"/>
  <c r="P54" i="1" s="1"/>
  <c r="K54" i="1"/>
  <c r="O53" i="1"/>
  <c r="P53" i="1" s="1"/>
  <c r="K53" i="1"/>
  <c r="O52" i="1"/>
  <c r="P52" i="1" s="1"/>
  <c r="K52" i="1"/>
  <c r="O51" i="1"/>
  <c r="P51" i="1" s="1"/>
  <c r="K51" i="1"/>
  <c r="O50" i="1"/>
  <c r="P50" i="1" s="1"/>
  <c r="K50" i="1"/>
  <c r="O49" i="1"/>
  <c r="P49" i="1" s="1"/>
  <c r="K49" i="1"/>
  <c r="O48" i="1"/>
  <c r="P48" i="1" s="1"/>
  <c r="K48" i="1"/>
  <c r="O47" i="1"/>
  <c r="P47" i="1" s="1"/>
  <c r="K47" i="1"/>
  <c r="O46" i="1"/>
  <c r="P46" i="1" s="1"/>
  <c r="K46" i="1"/>
  <c r="O45" i="1"/>
  <c r="P45" i="1" s="1"/>
  <c r="K45" i="1"/>
  <c r="O44" i="1"/>
  <c r="P44" i="1" s="1"/>
  <c r="K44" i="1"/>
  <c r="O43" i="1"/>
  <c r="P43" i="1" s="1"/>
  <c r="K43" i="1"/>
  <c r="O42" i="1"/>
  <c r="P42" i="1" s="1"/>
  <c r="K42" i="1"/>
  <c r="O41" i="1"/>
  <c r="P41" i="1" s="1"/>
  <c r="K41" i="1"/>
  <c r="O40" i="1"/>
  <c r="P40" i="1" s="1"/>
  <c r="K40" i="1"/>
  <c r="O39" i="1"/>
  <c r="P39" i="1" s="1"/>
  <c r="K39" i="1"/>
  <c r="O38" i="1"/>
  <c r="P38" i="1" s="1"/>
  <c r="K38" i="1"/>
  <c r="O37" i="1"/>
  <c r="P37" i="1" s="1"/>
  <c r="K37" i="1"/>
  <c r="O36" i="1"/>
  <c r="P36" i="1" s="1"/>
  <c r="K36" i="1"/>
  <c r="O35" i="1"/>
  <c r="P35" i="1" s="1"/>
  <c r="K35" i="1"/>
  <c r="C30" i="1"/>
  <c r="L26" i="1"/>
  <c r="J26" i="1"/>
  <c r="I26" i="1"/>
  <c r="H26" i="1"/>
  <c r="G26" i="1"/>
  <c r="F26" i="1"/>
  <c r="E26" i="1"/>
  <c r="D26" i="1"/>
  <c r="T22" i="1"/>
  <c r="T21" i="1"/>
  <c r="P21" i="1"/>
  <c r="O21" i="1"/>
  <c r="N21" i="1"/>
  <c r="M21" i="1"/>
  <c r="J21" i="1"/>
  <c r="I21" i="1"/>
  <c r="H21" i="1"/>
  <c r="F21" i="1"/>
  <c r="T20" i="1"/>
  <c r="H20" i="1"/>
  <c r="I20" i="1" s="1"/>
  <c r="J20" i="1" s="1"/>
  <c r="F20" i="1"/>
  <c r="T19" i="1"/>
  <c r="H19" i="1"/>
  <c r="I19" i="1" s="1"/>
  <c r="J19" i="1" s="1"/>
  <c r="F19" i="1"/>
  <c r="T18" i="1"/>
  <c r="H18" i="1"/>
  <c r="F18" i="1"/>
  <c r="T17" i="1"/>
  <c r="T16" i="1"/>
  <c r="N10" i="1"/>
  <c r="I10" i="1"/>
  <c r="J8" i="1" s="1"/>
  <c r="N9" i="1"/>
  <c r="I9" i="1"/>
  <c r="N64" i="1" s="1"/>
  <c r="N8" i="1"/>
  <c r="N5" i="1"/>
  <c r="I18" i="1" l="1"/>
  <c r="J18" i="1" s="1"/>
  <c r="N18" i="1" s="1"/>
  <c r="N35" i="1" s="1"/>
  <c r="Q35" i="1" s="1"/>
  <c r="N47" i="1"/>
  <c r="N55" i="1"/>
  <c r="N59" i="1"/>
  <c r="N63" i="1"/>
  <c r="M8" i="2"/>
  <c r="L24" i="1"/>
  <c r="L25" i="2"/>
  <c r="J25" i="2"/>
  <c r="J24" i="1"/>
  <c r="I25" i="2"/>
  <c r="I24" i="1"/>
  <c r="G25" i="2"/>
  <c r="G24" i="1"/>
  <c r="F24" i="1"/>
  <c r="F25" i="2"/>
  <c r="E25" i="2"/>
  <c r="E24" i="1"/>
  <c r="G28" i="2"/>
  <c r="H24" i="1"/>
  <c r="H25" i="2"/>
  <c r="O20" i="1"/>
  <c r="N20" i="1"/>
  <c r="M20" i="1"/>
  <c r="P20" i="1"/>
  <c r="N51" i="1"/>
  <c r="N37" i="1"/>
  <c r="N43" i="1"/>
  <c r="N39" i="1"/>
  <c r="I12" i="2"/>
  <c r="F29" i="2" s="1"/>
  <c r="N29" i="2" s="1"/>
  <c r="I27" i="1"/>
  <c r="E27" i="1"/>
  <c r="F27" i="1"/>
  <c r="J27" i="1"/>
  <c r="F28" i="2"/>
  <c r="J28" i="2"/>
  <c r="L28" i="2"/>
  <c r="S66" i="1"/>
  <c r="I30" i="1" s="1"/>
  <c r="N45" i="1"/>
  <c r="N53" i="1"/>
  <c r="N61" i="1"/>
  <c r="I19" i="2"/>
  <c r="J19" i="2" s="1"/>
  <c r="O19" i="2" s="1"/>
  <c r="O36" i="2"/>
  <c r="P36" i="2" s="1"/>
  <c r="O38" i="2"/>
  <c r="P38" i="2" s="1"/>
  <c r="N39" i="2" s="1"/>
  <c r="O40" i="2"/>
  <c r="P40" i="2" s="1"/>
  <c r="N41" i="2" s="1"/>
  <c r="O42" i="2"/>
  <c r="P42" i="2" s="1"/>
  <c r="N43" i="2" s="1"/>
  <c r="D27" i="1"/>
  <c r="H27" i="1"/>
  <c r="H29" i="1" s="1"/>
  <c r="M7" i="2"/>
  <c r="D25" i="2"/>
  <c r="D28" i="2"/>
  <c r="H28" i="2"/>
  <c r="H30" i="2" s="1"/>
  <c r="G27" i="1"/>
  <c r="L27" i="1"/>
  <c r="N41" i="1"/>
  <c r="N49" i="1"/>
  <c r="N57" i="1"/>
  <c r="N65" i="1"/>
  <c r="E28" i="2"/>
  <c r="I28" i="2"/>
  <c r="O37" i="2"/>
  <c r="P37" i="2" s="1"/>
  <c r="N38" i="2" s="1"/>
  <c r="O8" i="2" s="1"/>
  <c r="O39" i="2"/>
  <c r="P39" i="2" s="1"/>
  <c r="N40" i="2" s="1"/>
  <c r="O41" i="2"/>
  <c r="P41" i="2" s="1"/>
  <c r="N42" i="2" s="1"/>
  <c r="P21" i="2"/>
  <c r="O21" i="2"/>
  <c r="N21" i="2"/>
  <c r="M21" i="2"/>
  <c r="M27" i="2"/>
  <c r="N27" i="2" s="1"/>
  <c r="H5" i="2"/>
  <c r="H10" i="2" s="1"/>
  <c r="I20" i="2"/>
  <c r="J20" i="2" s="1"/>
  <c r="P19" i="1"/>
  <c r="O19" i="1"/>
  <c r="N19" i="1"/>
  <c r="M19" i="1"/>
  <c r="O18" i="1"/>
  <c r="P18" i="1"/>
  <c r="M26" i="1"/>
  <c r="N26" i="1" s="1"/>
  <c r="I11" i="1"/>
  <c r="F28" i="1" s="1"/>
  <c r="N28" i="1" s="1"/>
  <c r="N36" i="1"/>
  <c r="N38" i="1"/>
  <c r="N40" i="1"/>
  <c r="N42" i="1"/>
  <c r="N44" i="1"/>
  <c r="N46" i="1"/>
  <c r="N48" i="1"/>
  <c r="N50" i="1"/>
  <c r="N52" i="1"/>
  <c r="N54" i="1"/>
  <c r="N56" i="1"/>
  <c r="N58" i="1"/>
  <c r="N60" i="1"/>
  <c r="N62" i="1"/>
  <c r="M18" i="1" l="1"/>
  <c r="O6" i="1"/>
  <c r="N19" i="2"/>
  <c r="N36" i="2"/>
  <c r="F33" i="2" s="1"/>
  <c r="P33" i="2" s="1"/>
  <c r="P19" i="2"/>
  <c r="M19" i="2"/>
  <c r="Q38" i="1"/>
  <c r="O7" i="1"/>
  <c r="Q56" i="1"/>
  <c r="Q48" i="1"/>
  <c r="Q40" i="1"/>
  <c r="Q41" i="1"/>
  <c r="Q45" i="1"/>
  <c r="Q62" i="1"/>
  <c r="Q54" i="1"/>
  <c r="Q46" i="1"/>
  <c r="Q65" i="1"/>
  <c r="Q60" i="1"/>
  <c r="Q52" i="1"/>
  <c r="Q44" i="1"/>
  <c r="Q39" i="1"/>
  <c r="Q59" i="1"/>
  <c r="Q36" i="1"/>
  <c r="Q43" i="1"/>
  <c r="Q63" i="1"/>
  <c r="Q37" i="1"/>
  <c r="Q57" i="1"/>
  <c r="Q61" i="1"/>
  <c r="Q51" i="1"/>
  <c r="Q55" i="1"/>
  <c r="Q58" i="1"/>
  <c r="Q50" i="1"/>
  <c r="Q42" i="1"/>
  <c r="Q49" i="1"/>
  <c r="Q53" i="1"/>
  <c r="Q47" i="1"/>
  <c r="Q64" i="1"/>
  <c r="C30" i="2"/>
  <c r="C29" i="1"/>
  <c r="J33" i="2"/>
  <c r="J32" i="1"/>
  <c r="N66" i="1"/>
  <c r="H10" i="1"/>
  <c r="C33" i="2"/>
  <c r="M20" i="2"/>
  <c r="P20" i="2"/>
  <c r="O20" i="2"/>
  <c r="N20" i="2"/>
  <c r="N37" i="2" s="1"/>
  <c r="Q41" i="2" l="1"/>
  <c r="R41" i="2" s="1"/>
  <c r="Q36" i="2"/>
  <c r="R36" i="2" s="1"/>
  <c r="O7" i="2"/>
  <c r="R49" i="1"/>
  <c r="R55" i="1"/>
  <c r="R59" i="1"/>
  <c r="R60" i="1"/>
  <c r="R62" i="1"/>
  <c r="R48" i="1"/>
  <c r="R64" i="1"/>
  <c r="R51" i="1"/>
  <c r="R63" i="1"/>
  <c r="R65" i="1"/>
  <c r="R45" i="1"/>
  <c r="R56" i="1"/>
  <c r="R47" i="1"/>
  <c r="R50" i="1"/>
  <c r="R61" i="1"/>
  <c r="R43" i="1"/>
  <c r="R44" i="1"/>
  <c r="R46" i="1"/>
  <c r="R53" i="1"/>
  <c r="R58" i="1"/>
  <c r="R57" i="1"/>
  <c r="R52" i="1"/>
  <c r="R54" i="1"/>
  <c r="Q42" i="2"/>
  <c r="R42" i="2" s="1"/>
  <c r="Q38" i="2"/>
  <c r="R38" i="2" s="1"/>
  <c r="Q39" i="2"/>
  <c r="R39" i="2" s="1"/>
  <c r="N67" i="2"/>
  <c r="Q40" i="2"/>
  <c r="R40" i="2" s="1"/>
  <c r="H11" i="2"/>
  <c r="H12" i="2" s="1"/>
  <c r="F32" i="2" s="1"/>
  <c r="N32" i="2" s="1"/>
  <c r="Q37" i="2"/>
  <c r="R37" i="2" s="1"/>
  <c r="J32" i="2" l="1"/>
  <c r="A57" i="2"/>
  <c r="A50" i="2"/>
  <c r="A66" i="2"/>
  <c r="A38" i="2"/>
  <c r="A42" i="2"/>
  <c r="A55" i="2"/>
  <c r="A69" i="2"/>
  <c r="A56" i="2"/>
  <c r="A45" i="2"/>
  <c r="A61" i="2"/>
  <c r="A54" i="2"/>
  <c r="A68" i="2"/>
  <c r="A39" i="2"/>
  <c r="A43" i="2"/>
  <c r="A59" i="2"/>
  <c r="A44" i="2"/>
  <c r="A60" i="2"/>
  <c r="A49" i="2"/>
  <c r="A65" i="2"/>
  <c r="A58" i="2"/>
  <c r="A36" i="2"/>
  <c r="A40" i="2"/>
  <c r="A47" i="2"/>
  <c r="A63" i="2"/>
  <c r="A48" i="2"/>
  <c r="A64" i="2"/>
  <c r="A53" i="2"/>
  <c r="A46" i="2"/>
  <c r="A62" i="2"/>
  <c r="A37" i="2"/>
  <c r="A41" i="2"/>
  <c r="A51" i="2"/>
  <c r="A67" i="2"/>
  <c r="A52" i="2"/>
  <c r="A70" i="2"/>
  <c r="D19" i="1"/>
  <c r="D22" i="1" l="1"/>
  <c r="M6" i="1"/>
  <c r="F32" i="1" s="1"/>
  <c r="P32" i="1" s="1"/>
  <c r="M7" i="1"/>
  <c r="C32" i="1" s="1"/>
  <c r="H4" i="1"/>
  <c r="H9" i="1" s="1"/>
  <c r="R40" i="1" l="1"/>
  <c r="R36" i="1"/>
  <c r="R39" i="1"/>
  <c r="H11" i="1"/>
  <c r="F31" i="1" s="1"/>
  <c r="R35" i="1"/>
  <c r="R37" i="1"/>
  <c r="R38" i="1"/>
  <c r="R42" i="1"/>
  <c r="R41" i="1"/>
  <c r="N31" i="1" l="1"/>
  <c r="A61" i="1"/>
  <c r="A39" i="1"/>
  <c r="A50" i="1"/>
  <c r="A43" i="1"/>
  <c r="A51" i="1"/>
  <c r="J31" i="1"/>
  <c r="A47" i="1"/>
  <c r="A57" i="1"/>
  <c r="A52" i="1"/>
  <c r="A37" i="1"/>
  <c r="A60" i="1"/>
  <c r="A58" i="1"/>
  <c r="A67" i="1"/>
  <c r="A65" i="1"/>
  <c r="A55" i="1"/>
  <c r="A41" i="1"/>
  <c r="A35" i="1"/>
  <c r="A62" i="1"/>
  <c r="A69" i="1"/>
  <c r="A64" i="1"/>
  <c r="A54" i="1"/>
  <c r="A49" i="1"/>
  <c r="A38" i="1"/>
  <c r="A66" i="1"/>
  <c r="A45" i="1"/>
  <c r="A68" i="1"/>
  <c r="A42" i="1"/>
  <c r="A63" i="1"/>
  <c r="A44" i="1"/>
  <c r="A40" i="1"/>
  <c r="A46" i="1"/>
  <c r="A59" i="1"/>
  <c r="A48" i="1"/>
  <c r="A36" i="1"/>
  <c r="A56" i="1"/>
  <c r="A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ferrelvs</author>
    <author>D Provine</author>
    <author>UC User</author>
    <author>John G Ungruhe</author>
  </authors>
  <commentList>
    <comment ref="M1" authorId="0" shapeId="0" xr:uid="{00000000-0006-0000-0200-000001000000}">
      <text>
        <r>
          <rPr>
            <b/>
            <sz val="11"/>
            <color indexed="81"/>
            <rFont val="Tahoma"/>
            <family val="2"/>
          </rPr>
          <t>This information is necessary because the National Science Foundation Policy limits NSF payments to two months.  The two month limit includes all compensation paid by NSF, not just EXC. This field is intended to capture ALL non-EXC compensation paid or that will be paid by NSF.</t>
        </r>
      </text>
    </comment>
    <comment ref="D4" authorId="0" shapeId="0" xr:uid="{00000000-0006-0000-0200-000002000000}">
      <text>
        <r>
          <rPr>
            <b/>
            <sz val="10"/>
            <color indexed="81"/>
            <rFont val="Tahoma"/>
            <family val="2"/>
          </rPr>
          <t xml:space="preserve">Please provide faculty's full name per R/3 PA20. </t>
        </r>
      </text>
    </comment>
    <comment ref="D5" authorId="1" shapeId="0" xr:uid="{00000000-0006-0000-0200-000003000000}">
      <text>
        <r>
          <rPr>
            <b/>
            <sz val="9"/>
            <color indexed="81"/>
            <rFont val="Tahoma"/>
            <family val="2"/>
          </rPr>
          <t>Enter the M# for example M00123456</t>
        </r>
      </text>
    </comment>
    <comment ref="H5" authorId="0" shapeId="0" xr:uid="{00000000-0006-0000-0200-000004000000}">
      <text>
        <r>
          <rPr>
            <b/>
            <sz val="11"/>
            <color indexed="81"/>
            <rFont val="Tahoma"/>
            <family val="2"/>
          </rPr>
          <t>This field is used for any payment that may have resulted in error.</t>
        </r>
      </text>
    </comment>
    <comment ref="D6" authorId="0" shapeId="0" xr:uid="{00000000-0006-0000-0200-000005000000}">
      <text>
        <r>
          <rPr>
            <b/>
            <sz val="11"/>
            <color indexed="81"/>
            <rFont val="Tahoma"/>
            <family val="2"/>
          </rPr>
          <t>Provide the department Name</t>
        </r>
        <r>
          <rPr>
            <sz val="11"/>
            <color indexed="81"/>
            <rFont val="Tahoma"/>
            <family val="2"/>
          </rPr>
          <t xml:space="preserve">
</t>
        </r>
      </text>
    </comment>
    <comment ref="H6" authorId="0" shapeId="0" xr:uid="{00000000-0006-0000-0200-000006000000}">
      <text>
        <r>
          <rPr>
            <b/>
            <sz val="11"/>
            <color indexed="81"/>
            <rFont val="Tahoma"/>
            <family val="2"/>
          </rPr>
          <t>Enter any payment received for SUMMER University administrative pay. Remember the period may be for more than one month. Total should equal payment * # of months.</t>
        </r>
      </text>
    </comment>
    <comment ref="M6" authorId="1" shapeId="0" xr:uid="{00000000-0006-0000-0200-000007000000}">
      <text>
        <r>
          <rPr>
            <sz val="9"/>
            <color indexed="81"/>
            <rFont val="Tahoma"/>
            <family val="2"/>
          </rPr>
          <t>This formula only applies to individuals with only active NSF awards submitted on or after 1/5/2009.
Otherwise, request a replacement worksheet.</t>
        </r>
      </text>
    </comment>
    <comment ref="H7" authorId="0" shapeId="0" xr:uid="{00000000-0006-0000-0200-000008000000}">
      <text>
        <r>
          <rPr>
            <b/>
            <sz val="11"/>
            <color indexed="81"/>
            <rFont val="Tahoma"/>
            <family val="2"/>
          </rPr>
          <t>Enter any payment received for SUMMER Teaching. Remember the period may be for more than one month. Total should equal payment * # of months.</t>
        </r>
      </text>
    </comment>
    <comment ref="D8" authorId="0" shapeId="0" xr:uid="{00000000-0006-0000-0200-000009000000}">
      <text>
        <r>
          <rPr>
            <b/>
            <sz val="11"/>
            <color indexed="81"/>
            <rFont val="Tahoma"/>
            <family val="2"/>
          </rPr>
          <t xml:space="preserve">For non-traditional term off periods, forward Department Heads letter of approval to John Ungruhe and he will provide a revised Calculator and Calendar with the updated EXC periods.  </t>
        </r>
      </text>
    </comment>
    <comment ref="H8" authorId="0" shapeId="0" xr:uid="{00000000-0006-0000-0200-00000A000000}">
      <text>
        <r>
          <rPr>
            <b/>
            <sz val="11"/>
            <color indexed="81"/>
            <rFont val="Tahoma"/>
            <family val="2"/>
          </rPr>
          <t>Government Cost Compliance is working on developing a new wage type to help clean-up the ADL payments received during the summer. Please enter any payment received using this new wage type (TBD).</t>
        </r>
      </text>
    </comment>
    <comment ref="S15" authorId="2" shapeId="0" xr:uid="{00000000-0006-0000-0200-00000B000000}">
      <text>
        <r>
          <rPr>
            <b/>
            <sz val="8"/>
            <color indexed="81"/>
            <rFont val="Tahoma"/>
            <family val="2"/>
          </rPr>
          <t>UC User:</t>
        </r>
        <r>
          <rPr>
            <sz val="8"/>
            <color indexed="81"/>
            <rFont val="Tahoma"/>
            <family val="2"/>
          </rPr>
          <t xml:space="preserve">
Insert Hours in this column </t>
        </r>
      </text>
    </comment>
    <comment ref="J16" authorId="1" shapeId="0" xr:uid="{00000000-0006-0000-0200-00000C000000}">
      <text>
        <r>
          <rPr>
            <sz val="9"/>
            <color indexed="81"/>
            <rFont val="Tahoma"/>
            <family val="2"/>
          </rPr>
          <t>This the default rate used</t>
        </r>
      </text>
    </comment>
    <comment ref="C18" authorId="0" shapeId="0" xr:uid="{00000000-0006-0000-0200-00000D000000}">
      <text>
        <r>
          <rPr>
            <b/>
            <sz val="11"/>
            <color indexed="81"/>
            <rFont val="Tahoma"/>
            <family val="2"/>
          </rPr>
          <t>Enter the Date the UC SAP Base Salary effective date</t>
        </r>
      </text>
    </comment>
    <comment ref="D18" authorId="3" shapeId="0" xr:uid="{00000000-0006-0000-0200-00000E000000}">
      <text>
        <r>
          <rPr>
            <b/>
            <sz val="14"/>
            <color indexed="81"/>
            <rFont val="Tahoma"/>
            <family val="2"/>
          </rPr>
          <t xml:space="preserve">What percent of  the 9 month appointment did the PI receive this salary? If it was for three months it would be 33.33% (3/9). A new pay line is needed for each effective date for any base salary increase(s) that occur during the year (raises/promotions/equity adjustments). This column should always total 100%. This weighted average determines the maximum EXC  allowed per year.         </t>
        </r>
        <r>
          <rPr>
            <sz val="14"/>
            <color indexed="81"/>
            <rFont val="Tahoma"/>
            <family val="2"/>
          </rPr>
          <t xml:space="preserve">
</t>
        </r>
      </text>
    </comment>
    <comment ref="E18" authorId="0" shapeId="0" xr:uid="{00000000-0006-0000-0200-00000F000000}">
      <text>
        <r>
          <rPr>
            <b/>
            <sz val="11"/>
            <color indexed="81"/>
            <rFont val="Tahoma"/>
            <family val="2"/>
          </rPr>
          <t>The actual base salary as reported in UC FLX on their PA20</t>
        </r>
      </text>
    </comment>
    <comment ref="G18" authorId="0" shapeId="0" xr:uid="{00000000-0006-0000-0200-000010000000}">
      <text>
        <r>
          <rPr>
            <b/>
            <sz val="11"/>
            <color indexed="81"/>
            <rFont val="Tahoma"/>
            <family val="2"/>
          </rPr>
          <t>This reflects any recurring payments received for additional administrative duties. For example OADM for Department Head Administrative duties.</t>
        </r>
      </text>
    </comment>
    <comment ref="C19" authorId="0" shapeId="0" xr:uid="{00000000-0006-0000-0200-000011000000}">
      <text>
        <r>
          <rPr>
            <b/>
            <sz val="11"/>
            <color indexed="81"/>
            <rFont val="Tahoma"/>
            <family val="2"/>
          </rPr>
          <t>Complete a new row for each pay increase (Only after the effective date)  See R/3 PA20.</t>
        </r>
      </text>
    </comment>
    <comment ref="D19" authorId="3" shapeId="0" xr:uid="{00000000-0006-0000-0200-000012000000}">
      <text>
        <r>
          <rPr>
            <b/>
            <sz val="14"/>
            <color indexed="81"/>
            <rFont val="Tahoma"/>
            <family val="2"/>
          </rPr>
          <t xml:space="preserve">What percent of  the 9 month appointment did the PI receive this salary? If it was for three months it would be 33.33% (3/9). A new pay line is needed for each effective date for any base salary increase(s) that occur during the year (raises/promotions/equity adjustments). This column should always total 100%. This weighted average determines the maximum EXC  allowed per year.         </t>
        </r>
        <r>
          <rPr>
            <sz val="14"/>
            <color indexed="81"/>
            <rFont val="Tahoma"/>
            <family val="2"/>
          </rPr>
          <t xml:space="preserve">
</t>
        </r>
      </text>
    </comment>
    <comment ref="E19" authorId="0" shapeId="0" xr:uid="{00000000-0006-0000-0200-000013000000}">
      <text>
        <r>
          <rPr>
            <b/>
            <sz val="11"/>
            <color indexed="81"/>
            <rFont val="Tahoma"/>
            <family val="2"/>
          </rPr>
          <t>The actual base salary as reported in UC FLX on their PA20</t>
        </r>
      </text>
    </comment>
    <comment ref="G19" authorId="0" shapeId="0" xr:uid="{00000000-0006-0000-0200-000014000000}">
      <text>
        <r>
          <rPr>
            <b/>
            <sz val="11"/>
            <color indexed="81"/>
            <rFont val="Tahoma"/>
            <family val="2"/>
          </rPr>
          <t>This reflects any recurring payments received for additional administrative duties. For example OADM for Department Head Administrative duties.</t>
        </r>
      </text>
    </comment>
    <comment ref="C20" authorId="0" shapeId="0" xr:uid="{00000000-0006-0000-0200-000015000000}">
      <text>
        <r>
          <rPr>
            <b/>
            <sz val="11"/>
            <color indexed="81"/>
            <rFont val="Tahoma"/>
            <family val="2"/>
          </rPr>
          <t>Complete a new row for each pay increase (Only after the effective date)  See R/3 PA20.</t>
        </r>
      </text>
    </comment>
    <comment ref="D20" authorId="3" shapeId="0" xr:uid="{00000000-0006-0000-0200-000016000000}">
      <text>
        <r>
          <rPr>
            <b/>
            <sz val="14"/>
            <color indexed="81"/>
            <rFont val="Tahoma"/>
            <family val="2"/>
          </rPr>
          <t xml:space="preserve">What percent of  the 9 month appointment did the PI receive this salary? If it was for three months it would be 33.33% (3/9). A new pay line is needed for each effective date for any base salary increase(s) that occur during the year (raises/promotions/equity adjustments). This column should always total 100%. This weighted average determines the maximum EXC  allowed per year.         </t>
        </r>
        <r>
          <rPr>
            <sz val="14"/>
            <color indexed="81"/>
            <rFont val="Tahoma"/>
            <family val="2"/>
          </rPr>
          <t xml:space="preserve">
</t>
        </r>
      </text>
    </comment>
    <comment ref="E20" authorId="0" shapeId="0" xr:uid="{00000000-0006-0000-0200-000017000000}">
      <text>
        <r>
          <rPr>
            <b/>
            <sz val="11"/>
            <color indexed="81"/>
            <rFont val="Tahoma"/>
            <family val="2"/>
          </rPr>
          <t>The actual base salary as reported in UC FLX on their PA20</t>
        </r>
      </text>
    </comment>
    <comment ref="G20" authorId="0" shapeId="0" xr:uid="{00000000-0006-0000-0200-000018000000}">
      <text>
        <r>
          <rPr>
            <b/>
            <sz val="11"/>
            <color indexed="81"/>
            <rFont val="Tahoma"/>
            <family val="2"/>
          </rPr>
          <t>This reflects any recurring payments received for additional administrative duties. For example OADM for Department Head Administrative duties.</t>
        </r>
      </text>
    </comment>
    <comment ref="C21" authorId="0" shapeId="0" xr:uid="{00000000-0006-0000-0200-000019000000}">
      <text>
        <r>
          <rPr>
            <b/>
            <sz val="11"/>
            <color indexed="81"/>
            <rFont val="Tahoma"/>
            <family val="2"/>
          </rPr>
          <t>Complete a new row for each pay increase (Only after the effective date)  See R/3 PA20.</t>
        </r>
      </text>
    </comment>
    <comment ref="D21" authorId="3" shapeId="0" xr:uid="{00000000-0006-0000-0200-00001A000000}">
      <text>
        <r>
          <rPr>
            <b/>
            <sz val="14"/>
            <color indexed="81"/>
            <rFont val="Tahoma"/>
            <family val="2"/>
          </rPr>
          <t xml:space="preserve">What percent of  the 9 month appointment did the PI receive this salary? If it was for three months it would be 33.33% (3/9). A new pay line is needed for each effective date for any base salary increase(s) that occur during the year (raises/promotions/equity adjustments). This column should always total 100%. This weighted average determines the maximum EXC  allowed per year.         </t>
        </r>
        <r>
          <rPr>
            <sz val="14"/>
            <color indexed="81"/>
            <rFont val="Tahoma"/>
            <family val="2"/>
          </rPr>
          <t xml:space="preserve">
</t>
        </r>
      </text>
    </comment>
    <comment ref="E21" authorId="0" shapeId="0" xr:uid="{00000000-0006-0000-0200-00001B000000}">
      <text>
        <r>
          <rPr>
            <b/>
            <sz val="11"/>
            <color indexed="81"/>
            <rFont val="Tahoma"/>
            <family val="2"/>
          </rPr>
          <t>The actual base salary as reported in UC FLX on their PA20</t>
        </r>
      </text>
    </comment>
    <comment ref="G21" authorId="0" shapeId="0" xr:uid="{00000000-0006-0000-0200-00001C000000}">
      <text>
        <r>
          <rPr>
            <b/>
            <sz val="11"/>
            <color indexed="81"/>
            <rFont val="Tahoma"/>
            <family val="2"/>
          </rPr>
          <t>This reflects any recurring payments received for additional administrative duties. For example OADM for Department Head Administrative duties.</t>
        </r>
      </text>
    </comment>
    <comment ref="B35" authorId="0" shapeId="0" xr:uid="{00000000-0006-0000-0200-00001D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5" authorId="0" shapeId="0" xr:uid="{00000000-0006-0000-0200-00001E000000}">
      <text>
        <r>
          <rPr>
            <b/>
            <sz val="11"/>
            <color indexed="81"/>
            <rFont val="Tahoma"/>
            <family val="2"/>
          </rPr>
          <t>Pick respective funding Agency or Regular (All other) if not listed. Corresponds to L(5-10) above</t>
        </r>
      </text>
    </comment>
    <comment ref="D35" authorId="0" shapeId="0" xr:uid="{00000000-0006-0000-0200-00001F000000}">
      <text>
        <r>
          <rPr>
            <b/>
            <sz val="11"/>
            <color indexed="81"/>
            <rFont val="Tahoma"/>
            <family val="2"/>
          </rPr>
          <t>Enter the UC SAP Grant account number. Example 1123456</t>
        </r>
      </text>
    </comment>
    <comment ref="E35" authorId="0" shapeId="0" xr:uid="{00000000-0006-0000-0200-000020000000}">
      <text>
        <r>
          <rPr>
            <b/>
            <sz val="11"/>
            <color indexed="81"/>
            <rFont val="Tahoma"/>
            <family val="2"/>
          </rPr>
          <t>Enter the start date of the grant/contract  (See R/3 GMGRANTD - General Tab)</t>
        </r>
      </text>
    </comment>
    <comment ref="F35" authorId="0" shapeId="0" xr:uid="{00000000-0006-0000-0200-000021000000}">
      <text>
        <r>
          <rPr>
            <b/>
            <sz val="11"/>
            <color indexed="81"/>
            <rFont val="Tahoma"/>
            <family val="2"/>
          </rPr>
          <t>Enter the End date of the grant/contract   (See R/3 GMGRANTD - General Tab)</t>
        </r>
      </text>
    </comment>
    <comment ref="J35" authorId="0" shapeId="0" xr:uid="{00000000-0006-0000-0200-000022000000}">
      <text>
        <r>
          <rPr>
            <b/>
            <sz val="11"/>
            <color indexed="81"/>
            <rFont val="Tahoma"/>
            <family val="2"/>
          </rPr>
          <t>Enter the effort as reported by the EXC LVS</t>
        </r>
      </text>
    </comment>
    <comment ref="L35" authorId="0" shapeId="0" xr:uid="{00000000-0006-0000-0200-000023000000}">
      <text>
        <r>
          <rPr>
            <b/>
            <sz val="11"/>
            <color indexed="81"/>
            <rFont val="Tahoma"/>
            <family val="2"/>
          </rPr>
          <t>Enter the date you completed the one-time payment PCR</t>
        </r>
      </text>
    </comment>
    <comment ref="M35" authorId="0" shapeId="0" xr:uid="{00000000-0006-0000-0200-000024000000}">
      <text>
        <r>
          <rPr>
            <b/>
            <sz val="11"/>
            <color indexed="81"/>
            <rFont val="Tahoma"/>
            <family val="2"/>
          </rPr>
          <t>Enter the PCR number generated when you completed the one-time payment PCR</t>
        </r>
      </text>
    </comment>
    <comment ref="N35" authorId="1" shapeId="0" xr:uid="{00000000-0006-0000-0200-000025000000}">
      <text>
        <r>
          <rPr>
            <sz val="9"/>
            <color indexed="81"/>
            <rFont val="Tahoma"/>
            <family val="2"/>
          </rPr>
          <t>Formula uses the "PL" and matches it to the right one in Rows 18-21, and uses the Sponsor (Col C) and matches it to the proper column over rows 18-21 (entries in J16-P16)</t>
        </r>
      </text>
    </comment>
    <comment ref="B36" authorId="0" shapeId="0" xr:uid="{00000000-0006-0000-0200-00002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6" authorId="0" shapeId="0" xr:uid="{00000000-0006-0000-0200-000027000000}">
      <text>
        <r>
          <rPr>
            <b/>
            <sz val="11"/>
            <color indexed="81"/>
            <rFont val="Tahoma"/>
            <family val="2"/>
          </rPr>
          <t>Pick respective funding Agency or Regular (All other) if not listed. Corresponds to L(5-10) above</t>
        </r>
      </text>
    </comment>
    <comment ref="D36" authorId="0" shapeId="0" xr:uid="{00000000-0006-0000-0200-000028000000}">
      <text>
        <r>
          <rPr>
            <b/>
            <sz val="11"/>
            <color indexed="81"/>
            <rFont val="Tahoma"/>
            <family val="2"/>
          </rPr>
          <t>Enter the UC SAP Grant account number. Example 1123456</t>
        </r>
      </text>
    </comment>
    <comment ref="E36" authorId="0" shapeId="0" xr:uid="{00000000-0006-0000-0200-000029000000}">
      <text>
        <r>
          <rPr>
            <b/>
            <sz val="11"/>
            <color indexed="81"/>
            <rFont val="Tahoma"/>
            <family val="2"/>
          </rPr>
          <t>Enter the start date of the grant/contract  (See R/3 GMGRANTD - General Tab)</t>
        </r>
      </text>
    </comment>
    <comment ref="F36" authorId="0" shapeId="0" xr:uid="{00000000-0006-0000-0200-00002A000000}">
      <text>
        <r>
          <rPr>
            <b/>
            <sz val="11"/>
            <color indexed="81"/>
            <rFont val="Tahoma"/>
            <family val="2"/>
          </rPr>
          <t>Enter the End date of the grant/contract   (See R/3 GMGRANTD - General Tab)</t>
        </r>
      </text>
    </comment>
    <comment ref="J36" authorId="0" shapeId="0" xr:uid="{00000000-0006-0000-0200-00002B000000}">
      <text>
        <r>
          <rPr>
            <b/>
            <sz val="11"/>
            <color indexed="81"/>
            <rFont val="Tahoma"/>
            <family val="2"/>
          </rPr>
          <t>Enter the effort as reported by the EXC LVS</t>
        </r>
      </text>
    </comment>
    <comment ref="L36" authorId="0" shapeId="0" xr:uid="{00000000-0006-0000-0200-00002C000000}">
      <text>
        <r>
          <rPr>
            <b/>
            <sz val="11"/>
            <color indexed="81"/>
            <rFont val="Tahoma"/>
            <family val="2"/>
          </rPr>
          <t>Enter the date you completed the one-time payment PCR</t>
        </r>
      </text>
    </comment>
    <comment ref="M36" authorId="0" shapeId="0" xr:uid="{00000000-0006-0000-0200-00002D000000}">
      <text>
        <r>
          <rPr>
            <b/>
            <sz val="11"/>
            <color indexed="81"/>
            <rFont val="Tahoma"/>
            <family val="2"/>
          </rPr>
          <t>Enter the PCR number generated when you completed the one-time payment PCR</t>
        </r>
      </text>
    </comment>
    <comment ref="B37" authorId="0" shapeId="0" xr:uid="{00000000-0006-0000-0200-00002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7" authorId="0" shapeId="0" xr:uid="{00000000-0006-0000-0200-00002F000000}">
      <text>
        <r>
          <rPr>
            <b/>
            <sz val="11"/>
            <color indexed="81"/>
            <rFont val="Tahoma"/>
            <family val="2"/>
          </rPr>
          <t>Pick respective funding Agency or Regular (All other) if not listed. Corresponds to L(5-10) above</t>
        </r>
      </text>
    </comment>
    <comment ref="D37" authorId="0" shapeId="0" xr:uid="{00000000-0006-0000-0200-000030000000}">
      <text>
        <r>
          <rPr>
            <b/>
            <sz val="11"/>
            <color indexed="81"/>
            <rFont val="Tahoma"/>
            <family val="2"/>
          </rPr>
          <t>Enter the UC SAP Grant account number. Example 1123456</t>
        </r>
      </text>
    </comment>
    <comment ref="E37" authorId="0" shapeId="0" xr:uid="{00000000-0006-0000-0200-000031000000}">
      <text>
        <r>
          <rPr>
            <b/>
            <sz val="11"/>
            <color indexed="81"/>
            <rFont val="Tahoma"/>
            <family val="2"/>
          </rPr>
          <t>Enter the start date of the grant/contract  (See R/3 GMGRANTD - General Tab)</t>
        </r>
      </text>
    </comment>
    <comment ref="F37" authorId="0" shapeId="0" xr:uid="{00000000-0006-0000-0200-000032000000}">
      <text>
        <r>
          <rPr>
            <b/>
            <sz val="11"/>
            <color indexed="81"/>
            <rFont val="Tahoma"/>
            <family val="2"/>
          </rPr>
          <t>Enter the End date of the grant/contract   (See R/3 GMGRANTD - General Tab)</t>
        </r>
      </text>
    </comment>
    <comment ref="J37" authorId="0" shapeId="0" xr:uid="{00000000-0006-0000-0200-000033000000}">
      <text>
        <r>
          <rPr>
            <b/>
            <sz val="11"/>
            <color indexed="81"/>
            <rFont val="Tahoma"/>
            <family val="2"/>
          </rPr>
          <t>Enter the effort as reported by the EXC LVS</t>
        </r>
      </text>
    </comment>
    <comment ref="L37" authorId="0" shapeId="0" xr:uid="{00000000-0006-0000-0200-000034000000}">
      <text>
        <r>
          <rPr>
            <b/>
            <sz val="11"/>
            <color indexed="81"/>
            <rFont val="Tahoma"/>
            <family val="2"/>
          </rPr>
          <t>Enter the date you completed the one-time payment PCR</t>
        </r>
      </text>
    </comment>
    <comment ref="M37" authorId="0" shapeId="0" xr:uid="{00000000-0006-0000-0200-000035000000}">
      <text>
        <r>
          <rPr>
            <b/>
            <sz val="11"/>
            <color indexed="81"/>
            <rFont val="Tahoma"/>
            <family val="2"/>
          </rPr>
          <t>Enter the PCR number generated when you completed the one-time payment PCR</t>
        </r>
      </text>
    </comment>
    <comment ref="B38" authorId="0" shapeId="0" xr:uid="{00000000-0006-0000-0200-00003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8" authorId="0" shapeId="0" xr:uid="{00000000-0006-0000-0200-000037000000}">
      <text>
        <r>
          <rPr>
            <b/>
            <sz val="11"/>
            <color indexed="81"/>
            <rFont val="Tahoma"/>
            <family val="2"/>
          </rPr>
          <t>Pick respective funding Agency or Regular (All other) if not listed. Corresponds to L(5-10) above</t>
        </r>
      </text>
    </comment>
    <comment ref="D38" authorId="0" shapeId="0" xr:uid="{00000000-0006-0000-0200-000038000000}">
      <text>
        <r>
          <rPr>
            <b/>
            <sz val="11"/>
            <color indexed="81"/>
            <rFont val="Tahoma"/>
            <family val="2"/>
          </rPr>
          <t>Enter the UC SAP Grant account number. Example 1123456</t>
        </r>
      </text>
    </comment>
    <comment ref="E38" authorId="0" shapeId="0" xr:uid="{00000000-0006-0000-0200-000039000000}">
      <text>
        <r>
          <rPr>
            <b/>
            <sz val="11"/>
            <color indexed="81"/>
            <rFont val="Tahoma"/>
            <family val="2"/>
          </rPr>
          <t>Enter the start date of the grant/contract  (See R/3 GMGRANTD - General Tab)</t>
        </r>
      </text>
    </comment>
    <comment ref="F38" authorId="0" shapeId="0" xr:uid="{00000000-0006-0000-0200-00003A000000}">
      <text>
        <r>
          <rPr>
            <b/>
            <sz val="11"/>
            <color indexed="81"/>
            <rFont val="Tahoma"/>
            <family val="2"/>
          </rPr>
          <t>Enter the End date of the grant/contract   (See R/3 GMGRANTD - General Tab)</t>
        </r>
      </text>
    </comment>
    <comment ref="J38" authorId="0" shapeId="0" xr:uid="{00000000-0006-0000-0200-00003B000000}">
      <text>
        <r>
          <rPr>
            <b/>
            <sz val="11"/>
            <color indexed="81"/>
            <rFont val="Tahoma"/>
            <family val="2"/>
          </rPr>
          <t>Enter the effort as reported by the EXC LVS</t>
        </r>
      </text>
    </comment>
    <comment ref="L38" authorId="0" shapeId="0" xr:uid="{00000000-0006-0000-0200-00003C000000}">
      <text>
        <r>
          <rPr>
            <b/>
            <sz val="11"/>
            <color indexed="81"/>
            <rFont val="Tahoma"/>
            <family val="2"/>
          </rPr>
          <t>Enter the date you completed the one-time payment PCR</t>
        </r>
      </text>
    </comment>
    <comment ref="M38" authorId="0" shapeId="0" xr:uid="{00000000-0006-0000-0200-00003D000000}">
      <text>
        <r>
          <rPr>
            <b/>
            <sz val="11"/>
            <color indexed="81"/>
            <rFont val="Tahoma"/>
            <family val="2"/>
          </rPr>
          <t>Enter the PCR number generated when you completed the one-time payment PCR</t>
        </r>
      </text>
    </comment>
    <comment ref="B39" authorId="0" shapeId="0" xr:uid="{00000000-0006-0000-0200-00003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9" authorId="0" shapeId="0" xr:uid="{00000000-0006-0000-0200-00003F000000}">
      <text>
        <r>
          <rPr>
            <b/>
            <sz val="11"/>
            <color indexed="81"/>
            <rFont val="Tahoma"/>
            <family val="2"/>
          </rPr>
          <t>Pick respective funding Agency or Regular (All other) if not listed. Corresponds to L(5-10) above</t>
        </r>
      </text>
    </comment>
    <comment ref="D39" authorId="0" shapeId="0" xr:uid="{00000000-0006-0000-0200-000040000000}">
      <text>
        <r>
          <rPr>
            <b/>
            <sz val="11"/>
            <color indexed="81"/>
            <rFont val="Tahoma"/>
            <family val="2"/>
          </rPr>
          <t>Enter the UC SAP Grant account number. Example 1123456</t>
        </r>
      </text>
    </comment>
    <comment ref="E39" authorId="0" shapeId="0" xr:uid="{00000000-0006-0000-0200-000041000000}">
      <text>
        <r>
          <rPr>
            <b/>
            <sz val="11"/>
            <color indexed="81"/>
            <rFont val="Tahoma"/>
            <family val="2"/>
          </rPr>
          <t>Enter the start date of the grant/contract  (See R/3 GMGRANTD - General Tab)</t>
        </r>
      </text>
    </comment>
    <comment ref="F39" authorId="0" shapeId="0" xr:uid="{00000000-0006-0000-0200-000042000000}">
      <text>
        <r>
          <rPr>
            <b/>
            <sz val="11"/>
            <color indexed="81"/>
            <rFont val="Tahoma"/>
            <family val="2"/>
          </rPr>
          <t>Enter the End date of the grant/contract   (See R/3 GMGRANTD - General Tab)</t>
        </r>
      </text>
    </comment>
    <comment ref="J39" authorId="0" shapeId="0" xr:uid="{00000000-0006-0000-0200-000043000000}">
      <text>
        <r>
          <rPr>
            <b/>
            <sz val="11"/>
            <color indexed="81"/>
            <rFont val="Tahoma"/>
            <family val="2"/>
          </rPr>
          <t>Enter the effort as reported by the EXC LVS</t>
        </r>
      </text>
    </comment>
    <comment ref="L39" authorId="0" shapeId="0" xr:uid="{00000000-0006-0000-0200-000044000000}">
      <text>
        <r>
          <rPr>
            <b/>
            <sz val="11"/>
            <color indexed="81"/>
            <rFont val="Tahoma"/>
            <family val="2"/>
          </rPr>
          <t>Enter the date you completed the one-time payment PCR</t>
        </r>
      </text>
    </comment>
    <comment ref="M39" authorId="0" shapeId="0" xr:uid="{00000000-0006-0000-0200-000045000000}">
      <text>
        <r>
          <rPr>
            <b/>
            <sz val="11"/>
            <color indexed="81"/>
            <rFont val="Tahoma"/>
            <family val="2"/>
          </rPr>
          <t>Enter the PCR number generated when you completed the one-time payment PCR</t>
        </r>
      </text>
    </comment>
    <comment ref="B40" authorId="0" shapeId="0" xr:uid="{00000000-0006-0000-0200-00004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0" authorId="0" shapeId="0" xr:uid="{00000000-0006-0000-0200-000047000000}">
      <text>
        <r>
          <rPr>
            <b/>
            <sz val="11"/>
            <color indexed="81"/>
            <rFont val="Tahoma"/>
            <family val="2"/>
          </rPr>
          <t>Pick respective funding Agency or Regular (All other) if not listed. Corresponds to L(5-10) above</t>
        </r>
      </text>
    </comment>
    <comment ref="D40" authorId="0" shapeId="0" xr:uid="{00000000-0006-0000-0200-000048000000}">
      <text>
        <r>
          <rPr>
            <b/>
            <sz val="11"/>
            <color indexed="81"/>
            <rFont val="Tahoma"/>
            <family val="2"/>
          </rPr>
          <t>Enter the UC SAP Grant account number. Example 1123456</t>
        </r>
      </text>
    </comment>
    <comment ref="E40" authorId="0" shapeId="0" xr:uid="{00000000-0006-0000-0200-000049000000}">
      <text>
        <r>
          <rPr>
            <b/>
            <sz val="11"/>
            <color indexed="81"/>
            <rFont val="Tahoma"/>
            <family val="2"/>
          </rPr>
          <t>Enter the start date of the grant/contract  (See R/3 GMGRANTD - General Tab)</t>
        </r>
      </text>
    </comment>
    <comment ref="F40" authorId="0" shapeId="0" xr:uid="{00000000-0006-0000-0200-00004A000000}">
      <text>
        <r>
          <rPr>
            <b/>
            <sz val="11"/>
            <color indexed="81"/>
            <rFont val="Tahoma"/>
            <family val="2"/>
          </rPr>
          <t>Enter the End date of the grant/contract   (See R/3 GMGRANTD - General Tab)</t>
        </r>
      </text>
    </comment>
    <comment ref="J40" authorId="0" shapeId="0" xr:uid="{00000000-0006-0000-0200-00004B000000}">
      <text>
        <r>
          <rPr>
            <b/>
            <sz val="11"/>
            <color indexed="81"/>
            <rFont val="Tahoma"/>
            <family val="2"/>
          </rPr>
          <t>Enter the effort as reported by the EXC LVS</t>
        </r>
      </text>
    </comment>
    <comment ref="L40" authorId="0" shapeId="0" xr:uid="{00000000-0006-0000-0200-00004C000000}">
      <text>
        <r>
          <rPr>
            <b/>
            <sz val="11"/>
            <color indexed="81"/>
            <rFont val="Tahoma"/>
            <family val="2"/>
          </rPr>
          <t>Enter the date you completed the one-time payment PCR</t>
        </r>
      </text>
    </comment>
    <comment ref="M40" authorId="0" shapeId="0" xr:uid="{00000000-0006-0000-0200-00004D000000}">
      <text>
        <r>
          <rPr>
            <b/>
            <sz val="11"/>
            <color indexed="81"/>
            <rFont val="Tahoma"/>
            <family val="2"/>
          </rPr>
          <t>Enter the PCR number generated when you completed the one-time payment PCR</t>
        </r>
      </text>
    </comment>
    <comment ref="B41" authorId="0" shapeId="0" xr:uid="{00000000-0006-0000-0200-00004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1" authorId="0" shapeId="0" xr:uid="{00000000-0006-0000-0200-00004F000000}">
      <text>
        <r>
          <rPr>
            <b/>
            <sz val="11"/>
            <color indexed="81"/>
            <rFont val="Tahoma"/>
            <family val="2"/>
          </rPr>
          <t>Pick respective funding Agency or Regular (All other) if not listed. Corresponds to L(5-10) above</t>
        </r>
      </text>
    </comment>
    <comment ref="D41" authorId="0" shapeId="0" xr:uid="{00000000-0006-0000-0200-000050000000}">
      <text>
        <r>
          <rPr>
            <b/>
            <sz val="11"/>
            <color indexed="81"/>
            <rFont val="Tahoma"/>
            <family val="2"/>
          </rPr>
          <t>Enter the UC SAP Grant account number. Example 1123456</t>
        </r>
      </text>
    </comment>
    <comment ref="E41" authorId="0" shapeId="0" xr:uid="{00000000-0006-0000-0200-000051000000}">
      <text>
        <r>
          <rPr>
            <b/>
            <sz val="11"/>
            <color indexed="81"/>
            <rFont val="Tahoma"/>
            <family val="2"/>
          </rPr>
          <t>Enter the start date of the grant/contract  (See R/3 GMGRANTD - General Tab)</t>
        </r>
      </text>
    </comment>
    <comment ref="F41" authorId="0" shapeId="0" xr:uid="{00000000-0006-0000-0200-000052000000}">
      <text>
        <r>
          <rPr>
            <b/>
            <sz val="11"/>
            <color indexed="81"/>
            <rFont val="Tahoma"/>
            <family val="2"/>
          </rPr>
          <t>Enter the End date of the grant/contract   (See R/3 GMGRANTD - General Tab)</t>
        </r>
      </text>
    </comment>
    <comment ref="J41" authorId="0" shapeId="0" xr:uid="{00000000-0006-0000-0200-000053000000}">
      <text>
        <r>
          <rPr>
            <b/>
            <sz val="11"/>
            <color indexed="81"/>
            <rFont val="Tahoma"/>
            <family val="2"/>
          </rPr>
          <t>Enter the effort as reported by the EXC LVS</t>
        </r>
      </text>
    </comment>
    <comment ref="L41" authorId="0" shapeId="0" xr:uid="{00000000-0006-0000-0200-000054000000}">
      <text>
        <r>
          <rPr>
            <b/>
            <sz val="11"/>
            <color indexed="81"/>
            <rFont val="Tahoma"/>
            <family val="2"/>
          </rPr>
          <t>Enter the date you completed the one-time payment PCR</t>
        </r>
      </text>
    </comment>
    <comment ref="M41" authorId="0" shapeId="0" xr:uid="{00000000-0006-0000-0200-000055000000}">
      <text>
        <r>
          <rPr>
            <b/>
            <sz val="11"/>
            <color indexed="81"/>
            <rFont val="Tahoma"/>
            <family val="2"/>
          </rPr>
          <t>Enter the PCR number generated when you completed the one-time payment PCR</t>
        </r>
      </text>
    </comment>
    <comment ref="B42" authorId="0" shapeId="0" xr:uid="{00000000-0006-0000-0200-00005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2" authorId="0" shapeId="0" xr:uid="{00000000-0006-0000-0200-000057000000}">
      <text>
        <r>
          <rPr>
            <b/>
            <sz val="11"/>
            <color indexed="81"/>
            <rFont val="Tahoma"/>
            <family val="2"/>
          </rPr>
          <t>Pick respective funding Agency or Regular (All other) if not listed. Corresponds to L(5-10) above</t>
        </r>
      </text>
    </comment>
    <comment ref="D42" authorId="0" shapeId="0" xr:uid="{00000000-0006-0000-0200-000058000000}">
      <text>
        <r>
          <rPr>
            <b/>
            <sz val="11"/>
            <color indexed="81"/>
            <rFont val="Tahoma"/>
            <family val="2"/>
          </rPr>
          <t>Enter the UC SAP Grant account number. Example 1123456</t>
        </r>
      </text>
    </comment>
    <comment ref="E42" authorId="0" shapeId="0" xr:uid="{00000000-0006-0000-0200-000059000000}">
      <text>
        <r>
          <rPr>
            <b/>
            <sz val="11"/>
            <color indexed="81"/>
            <rFont val="Tahoma"/>
            <family val="2"/>
          </rPr>
          <t>Enter the start date of the grant/contract  (See R/3 GMGRANTD - General Tab)</t>
        </r>
      </text>
    </comment>
    <comment ref="F42" authorId="0" shapeId="0" xr:uid="{00000000-0006-0000-0200-00005A000000}">
      <text>
        <r>
          <rPr>
            <b/>
            <sz val="11"/>
            <color indexed="81"/>
            <rFont val="Tahoma"/>
            <family val="2"/>
          </rPr>
          <t>Enter the End date of the grant/contract   (See R/3 GMGRANTD - General Tab)</t>
        </r>
      </text>
    </comment>
    <comment ref="J42" authorId="0" shapeId="0" xr:uid="{00000000-0006-0000-0200-00005B000000}">
      <text>
        <r>
          <rPr>
            <b/>
            <sz val="11"/>
            <color indexed="81"/>
            <rFont val="Tahoma"/>
            <family val="2"/>
          </rPr>
          <t>Enter the effort as reported by the EXC LVS</t>
        </r>
      </text>
    </comment>
    <comment ref="L42" authorId="0" shapeId="0" xr:uid="{00000000-0006-0000-0200-00005C000000}">
      <text>
        <r>
          <rPr>
            <b/>
            <sz val="11"/>
            <color indexed="81"/>
            <rFont val="Tahoma"/>
            <family val="2"/>
          </rPr>
          <t>Enter the date you completed the one-time payment PCR</t>
        </r>
      </text>
    </comment>
    <comment ref="M42" authorId="0" shapeId="0" xr:uid="{00000000-0006-0000-0200-00005D000000}">
      <text>
        <r>
          <rPr>
            <b/>
            <sz val="11"/>
            <color indexed="81"/>
            <rFont val="Tahoma"/>
            <family val="2"/>
          </rPr>
          <t>Enter the PCR number generated when you completed the one-time payment PCR</t>
        </r>
      </text>
    </comment>
    <comment ref="B43" authorId="0" shapeId="0" xr:uid="{00000000-0006-0000-0200-00005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3" authorId="0" shapeId="0" xr:uid="{00000000-0006-0000-0200-00005F000000}">
      <text>
        <r>
          <rPr>
            <b/>
            <sz val="11"/>
            <color indexed="81"/>
            <rFont val="Tahoma"/>
            <family val="2"/>
          </rPr>
          <t>Pick respective funding Agency or Regular (All other) if not listed. Corresponds to L(5-10) above</t>
        </r>
      </text>
    </comment>
    <comment ref="D43" authorId="0" shapeId="0" xr:uid="{00000000-0006-0000-0200-000060000000}">
      <text>
        <r>
          <rPr>
            <b/>
            <sz val="11"/>
            <color indexed="81"/>
            <rFont val="Tahoma"/>
            <family val="2"/>
          </rPr>
          <t>Enter the UC SAP Grant account number. Example 1123456</t>
        </r>
      </text>
    </comment>
    <comment ref="E43" authorId="0" shapeId="0" xr:uid="{00000000-0006-0000-0200-000061000000}">
      <text>
        <r>
          <rPr>
            <b/>
            <sz val="11"/>
            <color indexed="81"/>
            <rFont val="Tahoma"/>
            <family val="2"/>
          </rPr>
          <t>Enter the start date of the grant/contract  (See R/3 GMGRANTD - General Tab)</t>
        </r>
      </text>
    </comment>
    <comment ref="F43" authorId="0" shapeId="0" xr:uid="{00000000-0006-0000-0200-000062000000}">
      <text>
        <r>
          <rPr>
            <b/>
            <sz val="11"/>
            <color indexed="81"/>
            <rFont val="Tahoma"/>
            <family val="2"/>
          </rPr>
          <t>Enter the End date of the grant/contract   (See R/3 GMGRANTD - General Tab)</t>
        </r>
      </text>
    </comment>
    <comment ref="J43" authorId="0" shapeId="0" xr:uid="{00000000-0006-0000-0200-000063000000}">
      <text>
        <r>
          <rPr>
            <b/>
            <sz val="11"/>
            <color indexed="81"/>
            <rFont val="Tahoma"/>
            <family val="2"/>
          </rPr>
          <t>Enter the effort as reported by the EXC LVS</t>
        </r>
      </text>
    </comment>
    <comment ref="L43" authorId="0" shapeId="0" xr:uid="{00000000-0006-0000-0200-000064000000}">
      <text>
        <r>
          <rPr>
            <b/>
            <sz val="11"/>
            <color indexed="81"/>
            <rFont val="Tahoma"/>
            <family val="2"/>
          </rPr>
          <t>Enter the date you completed the one-time payment PCR</t>
        </r>
      </text>
    </comment>
    <comment ref="M43" authorId="0" shapeId="0" xr:uid="{00000000-0006-0000-0200-000065000000}">
      <text>
        <r>
          <rPr>
            <b/>
            <sz val="11"/>
            <color indexed="81"/>
            <rFont val="Tahoma"/>
            <family val="2"/>
          </rPr>
          <t>Enter the PCR number generated when you completed the one-time payment PCR</t>
        </r>
      </text>
    </comment>
    <comment ref="B44" authorId="0" shapeId="0" xr:uid="{00000000-0006-0000-0200-00006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4" authorId="0" shapeId="0" xr:uid="{00000000-0006-0000-0200-000067000000}">
      <text>
        <r>
          <rPr>
            <b/>
            <sz val="11"/>
            <color indexed="81"/>
            <rFont val="Tahoma"/>
            <family val="2"/>
          </rPr>
          <t>Pick respective funding Agency or Regular (All other) if not listed. Corresponds to L(5-10) above</t>
        </r>
      </text>
    </comment>
    <comment ref="D44" authorId="0" shapeId="0" xr:uid="{00000000-0006-0000-0200-000068000000}">
      <text>
        <r>
          <rPr>
            <b/>
            <sz val="11"/>
            <color indexed="81"/>
            <rFont val="Tahoma"/>
            <family val="2"/>
          </rPr>
          <t>Enter the UC SAP Grant account number. Example 1123456</t>
        </r>
      </text>
    </comment>
    <comment ref="E44" authorId="0" shapeId="0" xr:uid="{00000000-0006-0000-0200-000069000000}">
      <text>
        <r>
          <rPr>
            <b/>
            <sz val="11"/>
            <color indexed="81"/>
            <rFont val="Tahoma"/>
            <family val="2"/>
          </rPr>
          <t>Enter the start date of the grant/contract  (See R/3 GMGRANTD - General Tab)</t>
        </r>
      </text>
    </comment>
    <comment ref="F44" authorId="0" shapeId="0" xr:uid="{00000000-0006-0000-0200-00006A000000}">
      <text>
        <r>
          <rPr>
            <b/>
            <sz val="11"/>
            <color indexed="81"/>
            <rFont val="Tahoma"/>
            <family val="2"/>
          </rPr>
          <t>Enter the End date of the grant/contract   (See R/3 GMGRANTD - General Tab)</t>
        </r>
      </text>
    </comment>
    <comment ref="J44" authorId="0" shapeId="0" xr:uid="{00000000-0006-0000-0200-00006B000000}">
      <text>
        <r>
          <rPr>
            <b/>
            <sz val="11"/>
            <color indexed="81"/>
            <rFont val="Tahoma"/>
            <family val="2"/>
          </rPr>
          <t>Enter the effort as reported by the EXC LVS</t>
        </r>
      </text>
    </comment>
    <comment ref="L44" authorId="0" shapeId="0" xr:uid="{00000000-0006-0000-0200-00006C000000}">
      <text>
        <r>
          <rPr>
            <b/>
            <sz val="11"/>
            <color indexed="81"/>
            <rFont val="Tahoma"/>
            <family val="2"/>
          </rPr>
          <t>Enter the date you completed the one-time payment PCR</t>
        </r>
      </text>
    </comment>
    <comment ref="M44" authorId="0" shapeId="0" xr:uid="{00000000-0006-0000-0200-00006D000000}">
      <text>
        <r>
          <rPr>
            <b/>
            <sz val="11"/>
            <color indexed="81"/>
            <rFont val="Tahoma"/>
            <family val="2"/>
          </rPr>
          <t>Enter the PCR number generated when you completed the one-time payment PCR</t>
        </r>
      </text>
    </comment>
    <comment ref="B45" authorId="0" shapeId="0" xr:uid="{00000000-0006-0000-0200-00006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5" authorId="0" shapeId="0" xr:uid="{00000000-0006-0000-0200-00006F000000}">
      <text>
        <r>
          <rPr>
            <b/>
            <sz val="11"/>
            <color indexed="81"/>
            <rFont val="Tahoma"/>
            <family val="2"/>
          </rPr>
          <t>Pick respective funding Agency or Regular (All other) if not listed. Corresponds to L(5-10) above</t>
        </r>
      </text>
    </comment>
    <comment ref="D45" authorId="0" shapeId="0" xr:uid="{00000000-0006-0000-0200-000070000000}">
      <text>
        <r>
          <rPr>
            <b/>
            <sz val="11"/>
            <color indexed="81"/>
            <rFont val="Tahoma"/>
            <family val="2"/>
          </rPr>
          <t>Enter the UC SAP Grant account number. Example 1123456</t>
        </r>
      </text>
    </comment>
    <comment ref="E45" authorId="0" shapeId="0" xr:uid="{00000000-0006-0000-0200-000071000000}">
      <text>
        <r>
          <rPr>
            <b/>
            <sz val="11"/>
            <color indexed="81"/>
            <rFont val="Tahoma"/>
            <family val="2"/>
          </rPr>
          <t>Enter the start date of the grant/contract  (See R/3 GMGRANTD - General Tab)</t>
        </r>
      </text>
    </comment>
    <comment ref="F45" authorId="0" shapeId="0" xr:uid="{00000000-0006-0000-0200-000072000000}">
      <text>
        <r>
          <rPr>
            <b/>
            <sz val="11"/>
            <color indexed="81"/>
            <rFont val="Tahoma"/>
            <family val="2"/>
          </rPr>
          <t>Enter the End date of the grant/contract   (See R/3 GMGRANTD - General Tab)</t>
        </r>
      </text>
    </comment>
    <comment ref="J45" authorId="0" shapeId="0" xr:uid="{00000000-0006-0000-0200-000073000000}">
      <text>
        <r>
          <rPr>
            <b/>
            <sz val="11"/>
            <color indexed="81"/>
            <rFont val="Tahoma"/>
            <family val="2"/>
          </rPr>
          <t>Enter the effort as reported by the EXC LVS</t>
        </r>
      </text>
    </comment>
    <comment ref="L45" authorId="0" shapeId="0" xr:uid="{00000000-0006-0000-0200-000074000000}">
      <text>
        <r>
          <rPr>
            <b/>
            <sz val="11"/>
            <color indexed="81"/>
            <rFont val="Tahoma"/>
            <family val="2"/>
          </rPr>
          <t>Enter the date you completed the one-time payment PCR</t>
        </r>
      </text>
    </comment>
    <comment ref="M45" authorId="0" shapeId="0" xr:uid="{00000000-0006-0000-0200-000075000000}">
      <text>
        <r>
          <rPr>
            <b/>
            <sz val="11"/>
            <color indexed="81"/>
            <rFont val="Tahoma"/>
            <family val="2"/>
          </rPr>
          <t>Enter the PCR number generated when you completed the one-time payment PCR</t>
        </r>
      </text>
    </comment>
    <comment ref="B46" authorId="0" shapeId="0" xr:uid="{00000000-0006-0000-0200-00007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6" authorId="0" shapeId="0" xr:uid="{00000000-0006-0000-0200-000077000000}">
      <text>
        <r>
          <rPr>
            <b/>
            <sz val="11"/>
            <color indexed="81"/>
            <rFont val="Tahoma"/>
            <family val="2"/>
          </rPr>
          <t>Pick respective funding Agency or Regular (All other) if not listed. Corresponds to L(5-10) above</t>
        </r>
      </text>
    </comment>
    <comment ref="D46" authorId="0" shapeId="0" xr:uid="{00000000-0006-0000-0200-000078000000}">
      <text>
        <r>
          <rPr>
            <b/>
            <sz val="11"/>
            <color indexed="81"/>
            <rFont val="Tahoma"/>
            <family val="2"/>
          </rPr>
          <t>Enter the UC SAP Grant account number. Example 1123456</t>
        </r>
      </text>
    </comment>
    <comment ref="E46" authorId="0" shapeId="0" xr:uid="{00000000-0006-0000-0200-000079000000}">
      <text>
        <r>
          <rPr>
            <b/>
            <sz val="11"/>
            <color indexed="81"/>
            <rFont val="Tahoma"/>
            <family val="2"/>
          </rPr>
          <t>Enter the start date of the grant/contract  (See R/3 GMGRANTD - General Tab)</t>
        </r>
      </text>
    </comment>
    <comment ref="F46" authorId="0" shapeId="0" xr:uid="{00000000-0006-0000-0200-00007A000000}">
      <text>
        <r>
          <rPr>
            <b/>
            <sz val="11"/>
            <color indexed="81"/>
            <rFont val="Tahoma"/>
            <family val="2"/>
          </rPr>
          <t>Enter the End date of the grant/contract   (See R/3 GMGRANTD - General Tab)</t>
        </r>
      </text>
    </comment>
    <comment ref="J46" authorId="0" shapeId="0" xr:uid="{00000000-0006-0000-0200-00007B000000}">
      <text>
        <r>
          <rPr>
            <b/>
            <sz val="11"/>
            <color indexed="81"/>
            <rFont val="Tahoma"/>
            <family val="2"/>
          </rPr>
          <t>Enter the effort as reported by the EXC LVS</t>
        </r>
      </text>
    </comment>
    <comment ref="L46" authorId="0" shapeId="0" xr:uid="{00000000-0006-0000-0200-00007C000000}">
      <text>
        <r>
          <rPr>
            <b/>
            <sz val="11"/>
            <color indexed="81"/>
            <rFont val="Tahoma"/>
            <family val="2"/>
          </rPr>
          <t>Enter the date you completed the one-time payment PCR</t>
        </r>
      </text>
    </comment>
    <comment ref="M46" authorId="0" shapeId="0" xr:uid="{00000000-0006-0000-0200-00007D000000}">
      <text>
        <r>
          <rPr>
            <b/>
            <sz val="11"/>
            <color indexed="81"/>
            <rFont val="Tahoma"/>
            <family val="2"/>
          </rPr>
          <t>Enter the PCR number generated when you completed the one-time payment PCR</t>
        </r>
      </text>
    </comment>
    <comment ref="B47" authorId="0" shapeId="0" xr:uid="{00000000-0006-0000-0200-00007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7" authorId="0" shapeId="0" xr:uid="{00000000-0006-0000-0200-00007F000000}">
      <text>
        <r>
          <rPr>
            <b/>
            <sz val="11"/>
            <color indexed="81"/>
            <rFont val="Tahoma"/>
            <family val="2"/>
          </rPr>
          <t>Pick respective funding Agency or Regular (All other) if not listed. Corresponds to L(5-10) above</t>
        </r>
      </text>
    </comment>
    <comment ref="D47" authorId="0" shapeId="0" xr:uid="{00000000-0006-0000-0200-000080000000}">
      <text>
        <r>
          <rPr>
            <b/>
            <sz val="11"/>
            <color indexed="81"/>
            <rFont val="Tahoma"/>
            <family val="2"/>
          </rPr>
          <t>Enter the UC SAP Grant account number. Example 1123456</t>
        </r>
      </text>
    </comment>
    <comment ref="E47" authorId="0" shapeId="0" xr:uid="{00000000-0006-0000-0200-000081000000}">
      <text>
        <r>
          <rPr>
            <b/>
            <sz val="11"/>
            <color indexed="81"/>
            <rFont val="Tahoma"/>
            <family val="2"/>
          </rPr>
          <t>Enter the start date of the grant/contract  (See R/3 GMGRANTD - General Tab)</t>
        </r>
      </text>
    </comment>
    <comment ref="F47" authorId="0" shapeId="0" xr:uid="{00000000-0006-0000-0200-000082000000}">
      <text>
        <r>
          <rPr>
            <b/>
            <sz val="11"/>
            <color indexed="81"/>
            <rFont val="Tahoma"/>
            <family val="2"/>
          </rPr>
          <t>Enter the End date of the grant/contract   (See R/3 GMGRANTD - General Tab)</t>
        </r>
      </text>
    </comment>
    <comment ref="J47" authorId="0" shapeId="0" xr:uid="{00000000-0006-0000-0200-000083000000}">
      <text>
        <r>
          <rPr>
            <b/>
            <sz val="11"/>
            <color indexed="81"/>
            <rFont val="Tahoma"/>
            <family val="2"/>
          </rPr>
          <t>Enter the effort as reported by the EXC LVS</t>
        </r>
      </text>
    </comment>
    <comment ref="L47" authorId="0" shapeId="0" xr:uid="{00000000-0006-0000-0200-000084000000}">
      <text>
        <r>
          <rPr>
            <b/>
            <sz val="11"/>
            <color indexed="81"/>
            <rFont val="Tahoma"/>
            <family val="2"/>
          </rPr>
          <t>Enter the date you completed the one-time payment PCR</t>
        </r>
      </text>
    </comment>
    <comment ref="M47" authorId="0" shapeId="0" xr:uid="{00000000-0006-0000-0200-000085000000}">
      <text>
        <r>
          <rPr>
            <b/>
            <sz val="11"/>
            <color indexed="81"/>
            <rFont val="Tahoma"/>
            <family val="2"/>
          </rPr>
          <t>Enter the PCR number generated when you completed the one-time payment PCR</t>
        </r>
      </text>
    </comment>
    <comment ref="B48" authorId="0" shapeId="0" xr:uid="{00000000-0006-0000-0200-00008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8" authorId="0" shapeId="0" xr:uid="{00000000-0006-0000-0200-000087000000}">
      <text>
        <r>
          <rPr>
            <b/>
            <sz val="11"/>
            <color indexed="81"/>
            <rFont val="Tahoma"/>
            <family val="2"/>
          </rPr>
          <t>Pick respective funding Agency or Regular (All other) if not listed. Corresponds to L(5-10) above</t>
        </r>
      </text>
    </comment>
    <comment ref="D48" authorId="0" shapeId="0" xr:uid="{00000000-0006-0000-0200-000088000000}">
      <text>
        <r>
          <rPr>
            <b/>
            <sz val="11"/>
            <color indexed="81"/>
            <rFont val="Tahoma"/>
            <family val="2"/>
          </rPr>
          <t>Enter the UC SAP Grant account number. Example 1123456</t>
        </r>
      </text>
    </comment>
    <comment ref="E48" authorId="0" shapeId="0" xr:uid="{00000000-0006-0000-0200-000089000000}">
      <text>
        <r>
          <rPr>
            <b/>
            <sz val="11"/>
            <color indexed="81"/>
            <rFont val="Tahoma"/>
            <family val="2"/>
          </rPr>
          <t>Enter the start date of the grant/contract  (See R/3 GMGRANTD - General Tab)</t>
        </r>
      </text>
    </comment>
    <comment ref="F48" authorId="0" shapeId="0" xr:uid="{00000000-0006-0000-0200-00008A000000}">
      <text>
        <r>
          <rPr>
            <b/>
            <sz val="11"/>
            <color indexed="81"/>
            <rFont val="Tahoma"/>
            <family val="2"/>
          </rPr>
          <t>Enter the End date of the grant/contract   (See R/3 GMGRANTD - General Tab)</t>
        </r>
      </text>
    </comment>
    <comment ref="J48" authorId="0" shapeId="0" xr:uid="{00000000-0006-0000-0200-00008B000000}">
      <text>
        <r>
          <rPr>
            <b/>
            <sz val="11"/>
            <color indexed="81"/>
            <rFont val="Tahoma"/>
            <family val="2"/>
          </rPr>
          <t>Enter the effort as reported by the EXC LVS</t>
        </r>
      </text>
    </comment>
    <comment ref="L48" authorId="0" shapeId="0" xr:uid="{00000000-0006-0000-0200-00008C000000}">
      <text>
        <r>
          <rPr>
            <b/>
            <sz val="11"/>
            <color indexed="81"/>
            <rFont val="Tahoma"/>
            <family val="2"/>
          </rPr>
          <t>Enter the date you completed the one-time payment PCR</t>
        </r>
      </text>
    </comment>
    <comment ref="M48" authorId="0" shapeId="0" xr:uid="{00000000-0006-0000-0200-00008D000000}">
      <text>
        <r>
          <rPr>
            <b/>
            <sz val="11"/>
            <color indexed="81"/>
            <rFont val="Tahoma"/>
            <family val="2"/>
          </rPr>
          <t>Enter the PCR number generated when you completed the one-time payment PCR</t>
        </r>
      </text>
    </comment>
    <comment ref="B49" authorId="0" shapeId="0" xr:uid="{00000000-0006-0000-0200-00008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9" authorId="0" shapeId="0" xr:uid="{00000000-0006-0000-0200-00008F000000}">
      <text>
        <r>
          <rPr>
            <b/>
            <sz val="11"/>
            <color indexed="81"/>
            <rFont val="Tahoma"/>
            <family val="2"/>
          </rPr>
          <t>Pick respective funding Agency or Regular (All other) if not listed. Corresponds to L(5-10) above</t>
        </r>
      </text>
    </comment>
    <comment ref="D49" authorId="0" shapeId="0" xr:uid="{00000000-0006-0000-0200-000090000000}">
      <text>
        <r>
          <rPr>
            <b/>
            <sz val="11"/>
            <color indexed="81"/>
            <rFont val="Tahoma"/>
            <family val="2"/>
          </rPr>
          <t>Enter the UC SAP Grant account number. Example 1123456</t>
        </r>
      </text>
    </comment>
    <comment ref="E49" authorId="0" shapeId="0" xr:uid="{00000000-0006-0000-0200-000091000000}">
      <text>
        <r>
          <rPr>
            <b/>
            <sz val="11"/>
            <color indexed="81"/>
            <rFont val="Tahoma"/>
            <family val="2"/>
          </rPr>
          <t>Enter the start date of the grant/contract  (See R/3 GMGRANTD - General Tab)</t>
        </r>
      </text>
    </comment>
    <comment ref="F49" authorId="0" shapeId="0" xr:uid="{00000000-0006-0000-0200-000092000000}">
      <text>
        <r>
          <rPr>
            <b/>
            <sz val="11"/>
            <color indexed="81"/>
            <rFont val="Tahoma"/>
            <family val="2"/>
          </rPr>
          <t>Enter the End date of the grant/contract   (See R/3 GMGRANTD - General Tab)</t>
        </r>
      </text>
    </comment>
    <comment ref="J49" authorId="0" shapeId="0" xr:uid="{00000000-0006-0000-0200-000093000000}">
      <text>
        <r>
          <rPr>
            <b/>
            <sz val="11"/>
            <color indexed="81"/>
            <rFont val="Tahoma"/>
            <family val="2"/>
          </rPr>
          <t>Enter the effort as reported by the EXC LVS</t>
        </r>
      </text>
    </comment>
    <comment ref="L49" authorId="0" shapeId="0" xr:uid="{00000000-0006-0000-0200-000094000000}">
      <text>
        <r>
          <rPr>
            <b/>
            <sz val="11"/>
            <color indexed="81"/>
            <rFont val="Tahoma"/>
            <family val="2"/>
          </rPr>
          <t>Enter the date you completed the one-time payment PCR</t>
        </r>
      </text>
    </comment>
    <comment ref="M49" authorId="0" shapeId="0" xr:uid="{00000000-0006-0000-0200-000095000000}">
      <text>
        <r>
          <rPr>
            <b/>
            <sz val="11"/>
            <color indexed="81"/>
            <rFont val="Tahoma"/>
            <family val="2"/>
          </rPr>
          <t>Enter the PCR number generated when you completed the one-time payment PCR</t>
        </r>
      </text>
    </comment>
    <comment ref="B50" authorId="0" shapeId="0" xr:uid="{00000000-0006-0000-0200-00009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0" authorId="0" shapeId="0" xr:uid="{00000000-0006-0000-0200-000097000000}">
      <text>
        <r>
          <rPr>
            <b/>
            <sz val="11"/>
            <color indexed="81"/>
            <rFont val="Tahoma"/>
            <family val="2"/>
          </rPr>
          <t>Pick respective funding Agency or Regular (All other) if not listed. Corresponds to L(5-10) above</t>
        </r>
      </text>
    </comment>
    <comment ref="D50" authorId="0" shapeId="0" xr:uid="{00000000-0006-0000-0200-000098000000}">
      <text>
        <r>
          <rPr>
            <b/>
            <sz val="11"/>
            <color indexed="81"/>
            <rFont val="Tahoma"/>
            <family val="2"/>
          </rPr>
          <t>Enter the UC SAP Grant account number. Example 1123456</t>
        </r>
      </text>
    </comment>
    <comment ref="E50" authorId="0" shapeId="0" xr:uid="{00000000-0006-0000-0200-000099000000}">
      <text>
        <r>
          <rPr>
            <b/>
            <sz val="11"/>
            <color indexed="81"/>
            <rFont val="Tahoma"/>
            <family val="2"/>
          </rPr>
          <t>Enter the start date of the grant/contract  (See R/3 GMGRANTD - General Tab)</t>
        </r>
      </text>
    </comment>
    <comment ref="F50" authorId="0" shapeId="0" xr:uid="{00000000-0006-0000-0200-00009A000000}">
      <text>
        <r>
          <rPr>
            <b/>
            <sz val="11"/>
            <color indexed="81"/>
            <rFont val="Tahoma"/>
            <family val="2"/>
          </rPr>
          <t>Enter the End date of the grant/contract   (See R/3 GMGRANTD - General Tab)</t>
        </r>
      </text>
    </comment>
    <comment ref="J50" authorId="0" shapeId="0" xr:uid="{00000000-0006-0000-0200-00009B000000}">
      <text>
        <r>
          <rPr>
            <b/>
            <sz val="11"/>
            <color indexed="81"/>
            <rFont val="Tahoma"/>
            <family val="2"/>
          </rPr>
          <t>Enter the effort as reported by the EXC LVS</t>
        </r>
      </text>
    </comment>
    <comment ref="L50" authorId="0" shapeId="0" xr:uid="{00000000-0006-0000-0200-00009C000000}">
      <text>
        <r>
          <rPr>
            <b/>
            <sz val="11"/>
            <color indexed="81"/>
            <rFont val="Tahoma"/>
            <family val="2"/>
          </rPr>
          <t>Enter the date you completed the one-time payment PCR</t>
        </r>
      </text>
    </comment>
    <comment ref="M50" authorId="0" shapeId="0" xr:uid="{00000000-0006-0000-0200-00009D000000}">
      <text>
        <r>
          <rPr>
            <b/>
            <sz val="11"/>
            <color indexed="81"/>
            <rFont val="Tahoma"/>
            <family val="2"/>
          </rPr>
          <t>Enter the PCR number generated when you completed the one-time payment PCR</t>
        </r>
      </text>
    </comment>
    <comment ref="B51" authorId="0" shapeId="0" xr:uid="{00000000-0006-0000-0200-00009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1" authorId="0" shapeId="0" xr:uid="{00000000-0006-0000-0200-00009F000000}">
      <text>
        <r>
          <rPr>
            <b/>
            <sz val="11"/>
            <color indexed="81"/>
            <rFont val="Tahoma"/>
            <family val="2"/>
          </rPr>
          <t>Pick respective funding Agency or Regular (All other) if not listed. Corresponds to L(5-10) above</t>
        </r>
      </text>
    </comment>
    <comment ref="D51" authorId="0" shapeId="0" xr:uid="{00000000-0006-0000-0200-0000A0000000}">
      <text>
        <r>
          <rPr>
            <b/>
            <sz val="11"/>
            <color indexed="81"/>
            <rFont val="Tahoma"/>
            <family val="2"/>
          </rPr>
          <t>Enter the UC SAP Grant account number. Example 1123456</t>
        </r>
      </text>
    </comment>
    <comment ref="E51" authorId="0" shapeId="0" xr:uid="{00000000-0006-0000-0200-0000A1000000}">
      <text>
        <r>
          <rPr>
            <b/>
            <sz val="11"/>
            <color indexed="81"/>
            <rFont val="Tahoma"/>
            <family val="2"/>
          </rPr>
          <t>Enter the start date of the grant/contract  (See R/3 GMGRANTD - General Tab)</t>
        </r>
      </text>
    </comment>
    <comment ref="F51" authorId="0" shapeId="0" xr:uid="{00000000-0006-0000-0200-0000A2000000}">
      <text>
        <r>
          <rPr>
            <b/>
            <sz val="11"/>
            <color indexed="81"/>
            <rFont val="Tahoma"/>
            <family val="2"/>
          </rPr>
          <t>Enter the End date of the grant/contract   (See R/3 GMGRANTD - General Tab)</t>
        </r>
      </text>
    </comment>
    <comment ref="J51" authorId="0" shapeId="0" xr:uid="{00000000-0006-0000-0200-0000A3000000}">
      <text>
        <r>
          <rPr>
            <b/>
            <sz val="11"/>
            <color indexed="81"/>
            <rFont val="Tahoma"/>
            <family val="2"/>
          </rPr>
          <t>Enter the effort as reported by the EXC LVS</t>
        </r>
      </text>
    </comment>
    <comment ref="L51" authorId="0" shapeId="0" xr:uid="{00000000-0006-0000-0200-0000A4000000}">
      <text>
        <r>
          <rPr>
            <b/>
            <sz val="11"/>
            <color indexed="81"/>
            <rFont val="Tahoma"/>
            <family val="2"/>
          </rPr>
          <t>Enter the date you completed the one-time payment PCR</t>
        </r>
      </text>
    </comment>
    <comment ref="M51" authorId="0" shapeId="0" xr:uid="{00000000-0006-0000-0200-0000A5000000}">
      <text>
        <r>
          <rPr>
            <b/>
            <sz val="11"/>
            <color indexed="81"/>
            <rFont val="Tahoma"/>
            <family val="2"/>
          </rPr>
          <t>Enter the PCR number generated when you completed the one-time payment PCR</t>
        </r>
      </text>
    </comment>
    <comment ref="B52" authorId="0" shapeId="0" xr:uid="{00000000-0006-0000-0200-0000A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2" authorId="0" shapeId="0" xr:uid="{00000000-0006-0000-0200-0000A7000000}">
      <text>
        <r>
          <rPr>
            <b/>
            <sz val="11"/>
            <color indexed="81"/>
            <rFont val="Tahoma"/>
            <family val="2"/>
          </rPr>
          <t>Pick respective funding Agency or Regular (All other) if not listed. Corresponds to L(5-10) above</t>
        </r>
      </text>
    </comment>
    <comment ref="D52" authorId="0" shapeId="0" xr:uid="{00000000-0006-0000-0200-0000A8000000}">
      <text>
        <r>
          <rPr>
            <b/>
            <sz val="11"/>
            <color indexed="81"/>
            <rFont val="Tahoma"/>
            <family val="2"/>
          </rPr>
          <t>Enter the UC SAP Grant account number. Example 1123456</t>
        </r>
      </text>
    </comment>
    <comment ref="E52" authorId="0" shapeId="0" xr:uid="{00000000-0006-0000-0200-0000A9000000}">
      <text>
        <r>
          <rPr>
            <b/>
            <sz val="11"/>
            <color indexed="81"/>
            <rFont val="Tahoma"/>
            <family val="2"/>
          </rPr>
          <t>Enter the start date of the grant/contract  (See R/3 GMGRANTD - General Tab)</t>
        </r>
      </text>
    </comment>
    <comment ref="F52" authorId="0" shapeId="0" xr:uid="{00000000-0006-0000-0200-0000AA000000}">
      <text>
        <r>
          <rPr>
            <b/>
            <sz val="11"/>
            <color indexed="81"/>
            <rFont val="Tahoma"/>
            <family val="2"/>
          </rPr>
          <t>Enter the End date of the grant/contract   (See R/3 GMGRANTD - General Tab)</t>
        </r>
      </text>
    </comment>
    <comment ref="J52" authorId="0" shapeId="0" xr:uid="{00000000-0006-0000-0200-0000AB000000}">
      <text>
        <r>
          <rPr>
            <b/>
            <sz val="11"/>
            <color indexed="81"/>
            <rFont val="Tahoma"/>
            <family val="2"/>
          </rPr>
          <t>Enter the effort as reported by the EXC LVS</t>
        </r>
      </text>
    </comment>
    <comment ref="L52" authorId="0" shapeId="0" xr:uid="{00000000-0006-0000-0200-0000AC000000}">
      <text>
        <r>
          <rPr>
            <b/>
            <sz val="11"/>
            <color indexed="81"/>
            <rFont val="Tahoma"/>
            <family val="2"/>
          </rPr>
          <t>Enter the date you completed the one-time payment PCR</t>
        </r>
      </text>
    </comment>
    <comment ref="M52" authorId="0" shapeId="0" xr:uid="{00000000-0006-0000-0200-0000AD000000}">
      <text>
        <r>
          <rPr>
            <b/>
            <sz val="11"/>
            <color indexed="81"/>
            <rFont val="Tahoma"/>
            <family val="2"/>
          </rPr>
          <t>Enter the PCR number generated when you completed the one-time payment PCR</t>
        </r>
      </text>
    </comment>
    <comment ref="B53" authorId="0" shapeId="0" xr:uid="{00000000-0006-0000-0200-0000A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3" authorId="0" shapeId="0" xr:uid="{00000000-0006-0000-0200-0000AF000000}">
      <text>
        <r>
          <rPr>
            <b/>
            <sz val="11"/>
            <color indexed="81"/>
            <rFont val="Tahoma"/>
            <family val="2"/>
          </rPr>
          <t>Pick respective funding Agency or Regular (All other) if not listed. Corresponds to L(5-10) above</t>
        </r>
      </text>
    </comment>
    <comment ref="D53" authorId="0" shapeId="0" xr:uid="{00000000-0006-0000-0200-0000B0000000}">
      <text>
        <r>
          <rPr>
            <b/>
            <sz val="11"/>
            <color indexed="81"/>
            <rFont val="Tahoma"/>
            <family val="2"/>
          </rPr>
          <t>Enter the UC SAP Grant account number. Example 1123456</t>
        </r>
      </text>
    </comment>
    <comment ref="E53" authorId="0" shapeId="0" xr:uid="{00000000-0006-0000-0200-0000B1000000}">
      <text>
        <r>
          <rPr>
            <b/>
            <sz val="11"/>
            <color indexed="81"/>
            <rFont val="Tahoma"/>
            <family val="2"/>
          </rPr>
          <t>Enter the start date of the grant/contract  (See R/3 GMGRANTD - General Tab)</t>
        </r>
      </text>
    </comment>
    <comment ref="F53" authorId="0" shapeId="0" xr:uid="{00000000-0006-0000-0200-0000B2000000}">
      <text>
        <r>
          <rPr>
            <b/>
            <sz val="11"/>
            <color indexed="81"/>
            <rFont val="Tahoma"/>
            <family val="2"/>
          </rPr>
          <t>Enter the End date of the grant/contract   (See R/3 GMGRANTD - General Tab)</t>
        </r>
      </text>
    </comment>
    <comment ref="J53" authorId="0" shapeId="0" xr:uid="{00000000-0006-0000-0200-0000B3000000}">
      <text>
        <r>
          <rPr>
            <b/>
            <sz val="11"/>
            <color indexed="81"/>
            <rFont val="Tahoma"/>
            <family val="2"/>
          </rPr>
          <t>Enter the effort as reported by the EXC LVS</t>
        </r>
      </text>
    </comment>
    <comment ref="L53" authorId="0" shapeId="0" xr:uid="{00000000-0006-0000-0200-0000B4000000}">
      <text>
        <r>
          <rPr>
            <b/>
            <sz val="11"/>
            <color indexed="81"/>
            <rFont val="Tahoma"/>
            <family val="2"/>
          </rPr>
          <t>Enter the date you completed the one-time payment PCR</t>
        </r>
      </text>
    </comment>
    <comment ref="M53" authorId="0" shapeId="0" xr:uid="{00000000-0006-0000-0200-0000B5000000}">
      <text>
        <r>
          <rPr>
            <b/>
            <sz val="11"/>
            <color indexed="81"/>
            <rFont val="Tahoma"/>
            <family val="2"/>
          </rPr>
          <t>Enter the PCR number generated when you completed the one-time payment PCR</t>
        </r>
      </text>
    </comment>
    <comment ref="B54" authorId="0" shapeId="0" xr:uid="{00000000-0006-0000-0200-0000B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4" authorId="0" shapeId="0" xr:uid="{00000000-0006-0000-0200-0000B7000000}">
      <text>
        <r>
          <rPr>
            <b/>
            <sz val="11"/>
            <color indexed="81"/>
            <rFont val="Tahoma"/>
            <family val="2"/>
          </rPr>
          <t>Pick respective funding Agency or Regular (All other) if not listed. Corresponds to L(5-10) above</t>
        </r>
      </text>
    </comment>
    <comment ref="D54" authorId="0" shapeId="0" xr:uid="{00000000-0006-0000-0200-0000B8000000}">
      <text>
        <r>
          <rPr>
            <b/>
            <sz val="11"/>
            <color indexed="81"/>
            <rFont val="Tahoma"/>
            <family val="2"/>
          </rPr>
          <t>Enter the UC SAP Grant account number. Example 1123456</t>
        </r>
      </text>
    </comment>
    <comment ref="E54" authorId="0" shapeId="0" xr:uid="{00000000-0006-0000-0200-0000B9000000}">
      <text>
        <r>
          <rPr>
            <b/>
            <sz val="11"/>
            <color indexed="81"/>
            <rFont val="Tahoma"/>
            <family val="2"/>
          </rPr>
          <t>Enter the start date of the grant/contract  (See R/3 GMGRANTD - General Tab)</t>
        </r>
      </text>
    </comment>
    <comment ref="F54" authorId="0" shapeId="0" xr:uid="{00000000-0006-0000-0200-0000BA000000}">
      <text>
        <r>
          <rPr>
            <b/>
            <sz val="11"/>
            <color indexed="81"/>
            <rFont val="Tahoma"/>
            <family val="2"/>
          </rPr>
          <t>Enter the End date of the grant/contract   (See R/3 GMGRANTD - General Tab)</t>
        </r>
      </text>
    </comment>
    <comment ref="J54" authorId="0" shapeId="0" xr:uid="{00000000-0006-0000-0200-0000BB000000}">
      <text>
        <r>
          <rPr>
            <b/>
            <sz val="11"/>
            <color indexed="81"/>
            <rFont val="Tahoma"/>
            <family val="2"/>
          </rPr>
          <t>Enter the effort as reported by the EXC LVS</t>
        </r>
      </text>
    </comment>
    <comment ref="L54" authorId="0" shapeId="0" xr:uid="{00000000-0006-0000-0200-0000BC000000}">
      <text>
        <r>
          <rPr>
            <b/>
            <sz val="11"/>
            <color indexed="81"/>
            <rFont val="Tahoma"/>
            <family val="2"/>
          </rPr>
          <t>Enter the date you completed the one-time payment PCR</t>
        </r>
      </text>
    </comment>
    <comment ref="M54" authorId="0" shapeId="0" xr:uid="{00000000-0006-0000-0200-0000BD000000}">
      <text>
        <r>
          <rPr>
            <b/>
            <sz val="11"/>
            <color indexed="81"/>
            <rFont val="Tahoma"/>
            <family val="2"/>
          </rPr>
          <t>Enter the PCR number generated when you completed the one-time payment PCR</t>
        </r>
      </text>
    </comment>
    <comment ref="B55" authorId="0" shapeId="0" xr:uid="{00000000-0006-0000-0200-0000B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5" authorId="0" shapeId="0" xr:uid="{00000000-0006-0000-0200-0000BF000000}">
      <text>
        <r>
          <rPr>
            <b/>
            <sz val="11"/>
            <color indexed="81"/>
            <rFont val="Tahoma"/>
            <family val="2"/>
          </rPr>
          <t>Pick respective funding Agency or Regular (All other) if not listed. Corresponds to L(5-10) above</t>
        </r>
      </text>
    </comment>
    <comment ref="D55" authorId="0" shapeId="0" xr:uid="{00000000-0006-0000-0200-0000C0000000}">
      <text>
        <r>
          <rPr>
            <b/>
            <sz val="11"/>
            <color indexed="81"/>
            <rFont val="Tahoma"/>
            <family val="2"/>
          </rPr>
          <t>Enter the UC SAP Grant account number. Example 1123456</t>
        </r>
      </text>
    </comment>
    <comment ref="E55" authorId="0" shapeId="0" xr:uid="{00000000-0006-0000-0200-0000C1000000}">
      <text>
        <r>
          <rPr>
            <b/>
            <sz val="11"/>
            <color indexed="81"/>
            <rFont val="Tahoma"/>
            <family val="2"/>
          </rPr>
          <t>Enter the start date of the grant/contract  (See R/3 GMGRANTD - General Tab)</t>
        </r>
      </text>
    </comment>
    <comment ref="F55" authorId="0" shapeId="0" xr:uid="{00000000-0006-0000-0200-0000C2000000}">
      <text>
        <r>
          <rPr>
            <b/>
            <sz val="11"/>
            <color indexed="81"/>
            <rFont val="Tahoma"/>
            <family val="2"/>
          </rPr>
          <t>Enter the End date of the grant/contract   (See R/3 GMGRANTD - General Tab)</t>
        </r>
      </text>
    </comment>
    <comment ref="J55" authorId="0" shapeId="0" xr:uid="{00000000-0006-0000-0200-0000C3000000}">
      <text>
        <r>
          <rPr>
            <b/>
            <sz val="11"/>
            <color indexed="81"/>
            <rFont val="Tahoma"/>
            <family val="2"/>
          </rPr>
          <t>Enter the effort as reported by the EXC LVS</t>
        </r>
      </text>
    </comment>
    <comment ref="L55" authorId="0" shapeId="0" xr:uid="{00000000-0006-0000-0200-0000C4000000}">
      <text>
        <r>
          <rPr>
            <b/>
            <sz val="11"/>
            <color indexed="81"/>
            <rFont val="Tahoma"/>
            <family val="2"/>
          </rPr>
          <t>Enter the date you completed the one-time payment PCR</t>
        </r>
      </text>
    </comment>
    <comment ref="M55" authorId="0" shapeId="0" xr:uid="{00000000-0006-0000-0200-0000C5000000}">
      <text>
        <r>
          <rPr>
            <b/>
            <sz val="11"/>
            <color indexed="81"/>
            <rFont val="Tahoma"/>
            <family val="2"/>
          </rPr>
          <t>Enter the PCR number generated when you completed the one-time payment PCR</t>
        </r>
      </text>
    </comment>
    <comment ref="B56" authorId="0" shapeId="0" xr:uid="{00000000-0006-0000-0200-0000C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6" authorId="0" shapeId="0" xr:uid="{00000000-0006-0000-0200-0000C7000000}">
      <text>
        <r>
          <rPr>
            <b/>
            <sz val="11"/>
            <color indexed="81"/>
            <rFont val="Tahoma"/>
            <family val="2"/>
          </rPr>
          <t>Pick respective funding Agency or Regular (All other) if not listed. Corresponds to L(5-10) above</t>
        </r>
      </text>
    </comment>
    <comment ref="D56" authorId="0" shapeId="0" xr:uid="{00000000-0006-0000-0200-0000C8000000}">
      <text>
        <r>
          <rPr>
            <b/>
            <sz val="11"/>
            <color indexed="81"/>
            <rFont val="Tahoma"/>
            <family val="2"/>
          </rPr>
          <t>Enter the UC SAP Grant account number. Example 1123456</t>
        </r>
      </text>
    </comment>
    <comment ref="E56" authorId="0" shapeId="0" xr:uid="{00000000-0006-0000-0200-0000C9000000}">
      <text>
        <r>
          <rPr>
            <b/>
            <sz val="11"/>
            <color indexed="81"/>
            <rFont val="Tahoma"/>
            <family val="2"/>
          </rPr>
          <t>Enter the start date of the grant/contract  (See R/3 GMGRANTD - General Tab)</t>
        </r>
      </text>
    </comment>
    <comment ref="F56" authorId="0" shapeId="0" xr:uid="{00000000-0006-0000-0200-0000CA000000}">
      <text>
        <r>
          <rPr>
            <b/>
            <sz val="11"/>
            <color indexed="81"/>
            <rFont val="Tahoma"/>
            <family val="2"/>
          </rPr>
          <t>Enter the End date of the grant/contract   (See R/3 GMGRANTD - General Tab)</t>
        </r>
      </text>
    </comment>
    <comment ref="J56" authorId="0" shapeId="0" xr:uid="{00000000-0006-0000-0200-0000CB000000}">
      <text>
        <r>
          <rPr>
            <b/>
            <sz val="11"/>
            <color indexed="81"/>
            <rFont val="Tahoma"/>
            <family val="2"/>
          </rPr>
          <t>Enter the effort as reported by the EXC LVS</t>
        </r>
      </text>
    </comment>
    <comment ref="L56" authorId="0" shapeId="0" xr:uid="{00000000-0006-0000-0200-0000CC000000}">
      <text>
        <r>
          <rPr>
            <b/>
            <sz val="11"/>
            <color indexed="81"/>
            <rFont val="Tahoma"/>
            <family val="2"/>
          </rPr>
          <t>Enter the date you completed the one-time payment PCR</t>
        </r>
      </text>
    </comment>
    <comment ref="M56" authorId="0" shapeId="0" xr:uid="{00000000-0006-0000-0200-0000CD000000}">
      <text>
        <r>
          <rPr>
            <b/>
            <sz val="11"/>
            <color indexed="81"/>
            <rFont val="Tahoma"/>
            <family val="2"/>
          </rPr>
          <t>Enter the PCR number generated when you completed the one-time payment PCR</t>
        </r>
      </text>
    </comment>
    <comment ref="B57" authorId="0" shapeId="0" xr:uid="{00000000-0006-0000-0200-0000C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7" authorId="0" shapeId="0" xr:uid="{00000000-0006-0000-0200-0000CF000000}">
      <text>
        <r>
          <rPr>
            <b/>
            <sz val="11"/>
            <color indexed="81"/>
            <rFont val="Tahoma"/>
            <family val="2"/>
          </rPr>
          <t>Pick respective funding Agency or Regular (All other) if not listed. Corresponds to L(5-10) above</t>
        </r>
      </text>
    </comment>
    <comment ref="D57" authorId="0" shapeId="0" xr:uid="{00000000-0006-0000-0200-0000D0000000}">
      <text>
        <r>
          <rPr>
            <b/>
            <sz val="11"/>
            <color indexed="81"/>
            <rFont val="Tahoma"/>
            <family val="2"/>
          </rPr>
          <t>Enter the UC SAP Grant account number. Example 1123456</t>
        </r>
      </text>
    </comment>
    <comment ref="E57" authorId="0" shapeId="0" xr:uid="{00000000-0006-0000-0200-0000D1000000}">
      <text>
        <r>
          <rPr>
            <b/>
            <sz val="11"/>
            <color indexed="81"/>
            <rFont val="Tahoma"/>
            <family val="2"/>
          </rPr>
          <t>Enter the start date of the grant/contract  (See R/3 GMGRANTD - General Tab)</t>
        </r>
      </text>
    </comment>
    <comment ref="F57" authorId="0" shapeId="0" xr:uid="{00000000-0006-0000-0200-0000D2000000}">
      <text>
        <r>
          <rPr>
            <b/>
            <sz val="11"/>
            <color indexed="81"/>
            <rFont val="Tahoma"/>
            <family val="2"/>
          </rPr>
          <t>Enter the End date of the grant/contract   (See R/3 GMGRANTD - General Tab)</t>
        </r>
      </text>
    </comment>
    <comment ref="J57" authorId="0" shapeId="0" xr:uid="{00000000-0006-0000-0200-0000D3000000}">
      <text>
        <r>
          <rPr>
            <b/>
            <sz val="11"/>
            <color indexed="81"/>
            <rFont val="Tahoma"/>
            <family val="2"/>
          </rPr>
          <t>Enter the effort as reported by the EXC LVS</t>
        </r>
      </text>
    </comment>
    <comment ref="L57" authorId="0" shapeId="0" xr:uid="{00000000-0006-0000-0200-0000D4000000}">
      <text>
        <r>
          <rPr>
            <b/>
            <sz val="11"/>
            <color indexed="81"/>
            <rFont val="Tahoma"/>
            <family val="2"/>
          </rPr>
          <t>Enter the date you completed the one-time payment PCR</t>
        </r>
      </text>
    </comment>
    <comment ref="M57" authorId="0" shapeId="0" xr:uid="{00000000-0006-0000-0200-0000D5000000}">
      <text>
        <r>
          <rPr>
            <b/>
            <sz val="11"/>
            <color indexed="81"/>
            <rFont val="Tahoma"/>
            <family val="2"/>
          </rPr>
          <t>Enter the PCR number generated when you completed the one-time payment PCR</t>
        </r>
      </text>
    </comment>
    <comment ref="B58" authorId="0" shapeId="0" xr:uid="{00000000-0006-0000-0200-0000D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8" authorId="0" shapeId="0" xr:uid="{00000000-0006-0000-0200-0000D7000000}">
      <text>
        <r>
          <rPr>
            <b/>
            <sz val="11"/>
            <color indexed="81"/>
            <rFont val="Tahoma"/>
            <family val="2"/>
          </rPr>
          <t>Pick respective funding Agency or Regular (All other) if not listed. Corresponds to L(5-10) above</t>
        </r>
      </text>
    </comment>
    <comment ref="D58" authorId="0" shapeId="0" xr:uid="{00000000-0006-0000-0200-0000D8000000}">
      <text>
        <r>
          <rPr>
            <b/>
            <sz val="11"/>
            <color indexed="81"/>
            <rFont val="Tahoma"/>
            <family val="2"/>
          </rPr>
          <t>Enter the UC SAP Grant account number. Example 1123456</t>
        </r>
      </text>
    </comment>
    <comment ref="E58" authorId="0" shapeId="0" xr:uid="{00000000-0006-0000-0200-0000D9000000}">
      <text>
        <r>
          <rPr>
            <b/>
            <sz val="11"/>
            <color indexed="81"/>
            <rFont val="Tahoma"/>
            <family val="2"/>
          </rPr>
          <t>Enter the start date of the grant/contract  (See R/3 GMGRANTD - General Tab)</t>
        </r>
      </text>
    </comment>
    <comment ref="F58" authorId="0" shapeId="0" xr:uid="{00000000-0006-0000-0200-0000DA000000}">
      <text>
        <r>
          <rPr>
            <b/>
            <sz val="11"/>
            <color indexed="81"/>
            <rFont val="Tahoma"/>
            <family val="2"/>
          </rPr>
          <t>Enter the End date of the grant/contract   (See R/3 GMGRANTD - General Tab)</t>
        </r>
      </text>
    </comment>
    <comment ref="J58" authorId="0" shapeId="0" xr:uid="{00000000-0006-0000-0200-0000DB000000}">
      <text>
        <r>
          <rPr>
            <b/>
            <sz val="11"/>
            <color indexed="81"/>
            <rFont val="Tahoma"/>
            <family val="2"/>
          </rPr>
          <t>Enter the effort as reported by the EXC LVS</t>
        </r>
      </text>
    </comment>
    <comment ref="L58" authorId="0" shapeId="0" xr:uid="{00000000-0006-0000-0200-0000DC000000}">
      <text>
        <r>
          <rPr>
            <b/>
            <sz val="11"/>
            <color indexed="81"/>
            <rFont val="Tahoma"/>
            <family val="2"/>
          </rPr>
          <t>Enter the date you completed the one-time payment PCR</t>
        </r>
      </text>
    </comment>
    <comment ref="M58" authorId="0" shapeId="0" xr:uid="{00000000-0006-0000-0200-0000DD000000}">
      <text>
        <r>
          <rPr>
            <b/>
            <sz val="11"/>
            <color indexed="81"/>
            <rFont val="Tahoma"/>
            <family val="2"/>
          </rPr>
          <t>Enter the PCR number generated when you completed the one-time payment PCR</t>
        </r>
      </text>
    </comment>
    <comment ref="B59" authorId="0" shapeId="0" xr:uid="{00000000-0006-0000-0200-0000D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9" authorId="0" shapeId="0" xr:uid="{00000000-0006-0000-0200-0000DF000000}">
      <text>
        <r>
          <rPr>
            <b/>
            <sz val="11"/>
            <color indexed="81"/>
            <rFont val="Tahoma"/>
            <family val="2"/>
          </rPr>
          <t>Pick respective funding Agency or Regular (All other) if not listed. Corresponds to L(5-10) above</t>
        </r>
      </text>
    </comment>
    <comment ref="D59" authorId="0" shapeId="0" xr:uid="{00000000-0006-0000-0200-0000E0000000}">
      <text>
        <r>
          <rPr>
            <b/>
            <sz val="11"/>
            <color indexed="81"/>
            <rFont val="Tahoma"/>
            <family val="2"/>
          </rPr>
          <t>Enter the UC SAP Grant account number. Example 1123456</t>
        </r>
      </text>
    </comment>
    <comment ref="E59" authorId="0" shapeId="0" xr:uid="{00000000-0006-0000-0200-0000E1000000}">
      <text>
        <r>
          <rPr>
            <b/>
            <sz val="11"/>
            <color indexed="81"/>
            <rFont val="Tahoma"/>
            <family val="2"/>
          </rPr>
          <t>Enter the start date of the grant/contract  (See R/3 GMGRANTD - General Tab)</t>
        </r>
      </text>
    </comment>
    <comment ref="F59" authorId="0" shapeId="0" xr:uid="{00000000-0006-0000-0200-0000E2000000}">
      <text>
        <r>
          <rPr>
            <b/>
            <sz val="11"/>
            <color indexed="81"/>
            <rFont val="Tahoma"/>
            <family val="2"/>
          </rPr>
          <t>Enter the End date of the grant/contract   (See R/3 GMGRANTD - General Tab)</t>
        </r>
      </text>
    </comment>
    <comment ref="J59" authorId="0" shapeId="0" xr:uid="{00000000-0006-0000-0200-0000E3000000}">
      <text>
        <r>
          <rPr>
            <b/>
            <sz val="11"/>
            <color indexed="81"/>
            <rFont val="Tahoma"/>
            <family val="2"/>
          </rPr>
          <t>Enter the effort as reported by the EXC LVS</t>
        </r>
      </text>
    </comment>
    <comment ref="L59" authorId="0" shapeId="0" xr:uid="{00000000-0006-0000-0200-0000E4000000}">
      <text>
        <r>
          <rPr>
            <b/>
            <sz val="11"/>
            <color indexed="81"/>
            <rFont val="Tahoma"/>
            <family val="2"/>
          </rPr>
          <t>Enter the date you completed the one-time payment PCR</t>
        </r>
      </text>
    </comment>
    <comment ref="M59" authorId="0" shapeId="0" xr:uid="{00000000-0006-0000-0200-0000E5000000}">
      <text>
        <r>
          <rPr>
            <b/>
            <sz val="11"/>
            <color indexed="81"/>
            <rFont val="Tahoma"/>
            <family val="2"/>
          </rPr>
          <t>Enter the PCR number generated when you completed the one-time payment PCR</t>
        </r>
      </text>
    </comment>
    <comment ref="B60" authorId="0" shapeId="0" xr:uid="{00000000-0006-0000-0200-0000E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0" authorId="0" shapeId="0" xr:uid="{00000000-0006-0000-0200-0000E7000000}">
      <text>
        <r>
          <rPr>
            <b/>
            <sz val="11"/>
            <color indexed="81"/>
            <rFont val="Tahoma"/>
            <family val="2"/>
          </rPr>
          <t>Pick respective funding Agency or Regular (All other) if not listed. Corresponds to L(5-10) above</t>
        </r>
      </text>
    </comment>
    <comment ref="D60" authorId="0" shapeId="0" xr:uid="{00000000-0006-0000-0200-0000E8000000}">
      <text>
        <r>
          <rPr>
            <b/>
            <sz val="11"/>
            <color indexed="81"/>
            <rFont val="Tahoma"/>
            <family val="2"/>
          </rPr>
          <t>Enter the UC SAP Grant account number. Example 1123456</t>
        </r>
      </text>
    </comment>
    <comment ref="E60" authorId="0" shapeId="0" xr:uid="{00000000-0006-0000-0200-0000E9000000}">
      <text>
        <r>
          <rPr>
            <b/>
            <sz val="11"/>
            <color indexed="81"/>
            <rFont val="Tahoma"/>
            <family val="2"/>
          </rPr>
          <t>Enter the start date of the grant/contract  (See R/3 GMGRANTD - General Tab)</t>
        </r>
      </text>
    </comment>
    <comment ref="F60" authorId="0" shapeId="0" xr:uid="{00000000-0006-0000-0200-0000EA000000}">
      <text>
        <r>
          <rPr>
            <b/>
            <sz val="11"/>
            <color indexed="81"/>
            <rFont val="Tahoma"/>
            <family val="2"/>
          </rPr>
          <t>Enter the End date of the grant/contract   (See R/3 GMGRANTD - General Tab)</t>
        </r>
      </text>
    </comment>
    <comment ref="J60" authorId="0" shapeId="0" xr:uid="{00000000-0006-0000-0200-0000EB000000}">
      <text>
        <r>
          <rPr>
            <b/>
            <sz val="11"/>
            <color indexed="81"/>
            <rFont val="Tahoma"/>
            <family val="2"/>
          </rPr>
          <t>Enter the effort as reported by the EXC LVS</t>
        </r>
      </text>
    </comment>
    <comment ref="L60" authorId="0" shapeId="0" xr:uid="{00000000-0006-0000-0200-0000EC000000}">
      <text>
        <r>
          <rPr>
            <b/>
            <sz val="11"/>
            <color indexed="81"/>
            <rFont val="Tahoma"/>
            <family val="2"/>
          </rPr>
          <t>Enter the date you completed the one-time payment PCR</t>
        </r>
      </text>
    </comment>
    <comment ref="M60" authorId="0" shapeId="0" xr:uid="{00000000-0006-0000-0200-0000ED000000}">
      <text>
        <r>
          <rPr>
            <b/>
            <sz val="11"/>
            <color indexed="81"/>
            <rFont val="Tahoma"/>
            <family val="2"/>
          </rPr>
          <t>Enter the PCR number generated when you completed the one-time payment PCR</t>
        </r>
      </text>
    </comment>
    <comment ref="B61" authorId="0" shapeId="0" xr:uid="{00000000-0006-0000-0200-0000E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1" authorId="0" shapeId="0" xr:uid="{00000000-0006-0000-0200-0000EF000000}">
      <text>
        <r>
          <rPr>
            <b/>
            <sz val="11"/>
            <color indexed="81"/>
            <rFont val="Tahoma"/>
            <family val="2"/>
          </rPr>
          <t>Pick respective funding Agency or Regular (All other) if not listed. Corresponds to L(5-10) above</t>
        </r>
      </text>
    </comment>
    <comment ref="D61" authorId="0" shapeId="0" xr:uid="{00000000-0006-0000-0200-0000F0000000}">
      <text>
        <r>
          <rPr>
            <b/>
            <sz val="11"/>
            <color indexed="81"/>
            <rFont val="Tahoma"/>
            <family val="2"/>
          </rPr>
          <t>Enter the UC SAP Grant account number. Example 1123456</t>
        </r>
      </text>
    </comment>
    <comment ref="E61" authorId="0" shapeId="0" xr:uid="{00000000-0006-0000-0200-0000F1000000}">
      <text>
        <r>
          <rPr>
            <b/>
            <sz val="11"/>
            <color indexed="81"/>
            <rFont val="Tahoma"/>
            <family val="2"/>
          </rPr>
          <t>Enter the start date of the grant/contract  (See R/3 GMGRANTD - General Tab)</t>
        </r>
      </text>
    </comment>
    <comment ref="F61" authorId="0" shapeId="0" xr:uid="{00000000-0006-0000-0200-0000F2000000}">
      <text>
        <r>
          <rPr>
            <b/>
            <sz val="11"/>
            <color indexed="81"/>
            <rFont val="Tahoma"/>
            <family val="2"/>
          </rPr>
          <t>Enter the End date of the grant/contract   (See R/3 GMGRANTD - General Tab)</t>
        </r>
      </text>
    </comment>
    <comment ref="J61" authorId="0" shapeId="0" xr:uid="{00000000-0006-0000-0200-0000F3000000}">
      <text>
        <r>
          <rPr>
            <b/>
            <sz val="11"/>
            <color indexed="81"/>
            <rFont val="Tahoma"/>
            <family val="2"/>
          </rPr>
          <t>Enter the effort as reported by the EXC LVS</t>
        </r>
      </text>
    </comment>
    <comment ref="L61" authorId="0" shapeId="0" xr:uid="{00000000-0006-0000-0200-0000F4000000}">
      <text>
        <r>
          <rPr>
            <b/>
            <sz val="11"/>
            <color indexed="81"/>
            <rFont val="Tahoma"/>
            <family val="2"/>
          </rPr>
          <t>Enter the date you completed the one-time payment PCR</t>
        </r>
      </text>
    </comment>
    <comment ref="M61" authorId="0" shapeId="0" xr:uid="{00000000-0006-0000-0200-0000F5000000}">
      <text>
        <r>
          <rPr>
            <b/>
            <sz val="11"/>
            <color indexed="81"/>
            <rFont val="Tahoma"/>
            <family val="2"/>
          </rPr>
          <t>Enter the PCR number generated when you completed the one-time payment PCR</t>
        </r>
      </text>
    </comment>
    <comment ref="B62" authorId="0" shapeId="0" xr:uid="{00000000-0006-0000-0200-0000F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2" authorId="0" shapeId="0" xr:uid="{00000000-0006-0000-0200-0000F7000000}">
      <text>
        <r>
          <rPr>
            <b/>
            <sz val="11"/>
            <color indexed="81"/>
            <rFont val="Tahoma"/>
            <family val="2"/>
          </rPr>
          <t>Pick respective funding Agency or Regular (All other) if not listed. Corresponds to L(5-10) above</t>
        </r>
      </text>
    </comment>
    <comment ref="D62" authorId="0" shapeId="0" xr:uid="{00000000-0006-0000-0200-0000F8000000}">
      <text>
        <r>
          <rPr>
            <b/>
            <sz val="11"/>
            <color indexed="81"/>
            <rFont val="Tahoma"/>
            <family val="2"/>
          </rPr>
          <t>Enter the UC SAP Grant account number. Example 1123456</t>
        </r>
      </text>
    </comment>
    <comment ref="E62" authorId="0" shapeId="0" xr:uid="{00000000-0006-0000-0200-0000F9000000}">
      <text>
        <r>
          <rPr>
            <b/>
            <sz val="11"/>
            <color indexed="81"/>
            <rFont val="Tahoma"/>
            <family val="2"/>
          </rPr>
          <t>Enter the start date of the grant/contract  (See R/3 GMGRANTD - General Tab)</t>
        </r>
      </text>
    </comment>
    <comment ref="F62" authorId="0" shapeId="0" xr:uid="{00000000-0006-0000-0200-0000FA000000}">
      <text>
        <r>
          <rPr>
            <b/>
            <sz val="11"/>
            <color indexed="81"/>
            <rFont val="Tahoma"/>
            <family val="2"/>
          </rPr>
          <t>Enter the End date of the grant/contract   (See R/3 GMGRANTD - General Tab)</t>
        </r>
      </text>
    </comment>
    <comment ref="J62" authorId="0" shapeId="0" xr:uid="{00000000-0006-0000-0200-0000FB000000}">
      <text>
        <r>
          <rPr>
            <b/>
            <sz val="11"/>
            <color indexed="81"/>
            <rFont val="Tahoma"/>
            <family val="2"/>
          </rPr>
          <t>Enter the effort as reported by the EXC LVS</t>
        </r>
      </text>
    </comment>
    <comment ref="L62" authorId="0" shapeId="0" xr:uid="{00000000-0006-0000-0200-0000FC000000}">
      <text>
        <r>
          <rPr>
            <b/>
            <sz val="11"/>
            <color indexed="81"/>
            <rFont val="Tahoma"/>
            <family val="2"/>
          </rPr>
          <t>Enter the date you completed the one-time payment PCR</t>
        </r>
      </text>
    </comment>
    <comment ref="M62" authorId="0" shapeId="0" xr:uid="{00000000-0006-0000-0200-0000FD000000}">
      <text>
        <r>
          <rPr>
            <b/>
            <sz val="11"/>
            <color indexed="81"/>
            <rFont val="Tahoma"/>
            <family val="2"/>
          </rPr>
          <t>Enter the PCR number generated when you completed the one-time payment PCR</t>
        </r>
      </text>
    </comment>
    <comment ref="B63" authorId="0" shapeId="0" xr:uid="{00000000-0006-0000-0200-0000F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3" authorId="0" shapeId="0" xr:uid="{00000000-0006-0000-0200-0000FF000000}">
      <text>
        <r>
          <rPr>
            <b/>
            <sz val="11"/>
            <color indexed="81"/>
            <rFont val="Tahoma"/>
            <family val="2"/>
          </rPr>
          <t>Pick respective funding Agency or Regular (All other) if not listed. Corresponds to L(5-10) above</t>
        </r>
      </text>
    </comment>
    <comment ref="D63" authorId="0" shapeId="0" xr:uid="{00000000-0006-0000-0200-000000010000}">
      <text>
        <r>
          <rPr>
            <b/>
            <sz val="11"/>
            <color indexed="81"/>
            <rFont val="Tahoma"/>
            <family val="2"/>
          </rPr>
          <t>Enter the UC SAP Grant account number. Example 1123456</t>
        </r>
      </text>
    </comment>
    <comment ref="E63" authorId="0" shapeId="0" xr:uid="{00000000-0006-0000-0200-000001010000}">
      <text>
        <r>
          <rPr>
            <b/>
            <sz val="11"/>
            <color indexed="81"/>
            <rFont val="Tahoma"/>
            <family val="2"/>
          </rPr>
          <t>Enter the start date of the grant/contract  (See R/3 GMGRANTD - General Tab)</t>
        </r>
      </text>
    </comment>
    <comment ref="F63" authorId="0" shapeId="0" xr:uid="{00000000-0006-0000-0200-000002010000}">
      <text>
        <r>
          <rPr>
            <b/>
            <sz val="11"/>
            <color indexed="81"/>
            <rFont val="Tahoma"/>
            <family val="2"/>
          </rPr>
          <t>Enter the End date of the grant/contract   (See R/3 GMGRANTD - General Tab)</t>
        </r>
      </text>
    </comment>
    <comment ref="J63" authorId="0" shapeId="0" xr:uid="{00000000-0006-0000-0200-000003010000}">
      <text>
        <r>
          <rPr>
            <b/>
            <sz val="11"/>
            <color indexed="81"/>
            <rFont val="Tahoma"/>
            <family val="2"/>
          </rPr>
          <t>Enter the effort as reported by the EXC LVS</t>
        </r>
      </text>
    </comment>
    <comment ref="L63" authorId="0" shapeId="0" xr:uid="{00000000-0006-0000-0200-000004010000}">
      <text>
        <r>
          <rPr>
            <b/>
            <sz val="11"/>
            <color indexed="81"/>
            <rFont val="Tahoma"/>
            <family val="2"/>
          </rPr>
          <t>Enter the date you completed the one-time payment PCR</t>
        </r>
      </text>
    </comment>
    <comment ref="M63" authorId="0" shapeId="0" xr:uid="{00000000-0006-0000-0200-000005010000}">
      <text>
        <r>
          <rPr>
            <b/>
            <sz val="11"/>
            <color indexed="81"/>
            <rFont val="Tahoma"/>
            <family val="2"/>
          </rPr>
          <t>Enter the PCR number generated when you completed the one-time payment PCR</t>
        </r>
      </text>
    </comment>
    <comment ref="B64" authorId="0" shapeId="0" xr:uid="{00000000-0006-0000-0200-00000601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4" authorId="0" shapeId="0" xr:uid="{00000000-0006-0000-0200-000007010000}">
      <text>
        <r>
          <rPr>
            <b/>
            <sz val="11"/>
            <color indexed="81"/>
            <rFont val="Tahoma"/>
            <family val="2"/>
          </rPr>
          <t>Pick respective funding Agency or Regular (All other) if not listed. Corresponds to L(5-10) above</t>
        </r>
      </text>
    </comment>
    <comment ref="D64" authorId="0" shapeId="0" xr:uid="{00000000-0006-0000-0200-000008010000}">
      <text>
        <r>
          <rPr>
            <b/>
            <sz val="11"/>
            <color indexed="81"/>
            <rFont val="Tahoma"/>
            <family val="2"/>
          </rPr>
          <t>Enter the UC SAP Grant account number. Example 1123456</t>
        </r>
      </text>
    </comment>
    <comment ref="E64" authorId="0" shapeId="0" xr:uid="{00000000-0006-0000-0200-000009010000}">
      <text>
        <r>
          <rPr>
            <b/>
            <sz val="11"/>
            <color indexed="81"/>
            <rFont val="Tahoma"/>
            <family val="2"/>
          </rPr>
          <t>Enter the start date of the grant/contract  (See R/3 GMGRANTD - General Tab)</t>
        </r>
      </text>
    </comment>
    <comment ref="F64" authorId="0" shapeId="0" xr:uid="{00000000-0006-0000-0200-00000A010000}">
      <text>
        <r>
          <rPr>
            <b/>
            <sz val="11"/>
            <color indexed="81"/>
            <rFont val="Tahoma"/>
            <family val="2"/>
          </rPr>
          <t>Enter the End date of the grant/contract   (See R/3 GMGRANTD - General Tab)</t>
        </r>
      </text>
    </comment>
    <comment ref="J64" authorId="0" shapeId="0" xr:uid="{00000000-0006-0000-0200-00000B010000}">
      <text>
        <r>
          <rPr>
            <b/>
            <sz val="11"/>
            <color indexed="81"/>
            <rFont val="Tahoma"/>
            <family val="2"/>
          </rPr>
          <t>Enter the effort as reported by the EXC LVS</t>
        </r>
      </text>
    </comment>
    <comment ref="L64" authorId="0" shapeId="0" xr:uid="{00000000-0006-0000-0200-00000C010000}">
      <text>
        <r>
          <rPr>
            <b/>
            <sz val="11"/>
            <color indexed="81"/>
            <rFont val="Tahoma"/>
            <family val="2"/>
          </rPr>
          <t>Enter the date you completed the one-time payment PCR</t>
        </r>
      </text>
    </comment>
    <comment ref="M64" authorId="0" shapeId="0" xr:uid="{00000000-0006-0000-0200-00000D010000}">
      <text>
        <r>
          <rPr>
            <b/>
            <sz val="11"/>
            <color indexed="81"/>
            <rFont val="Tahoma"/>
            <family val="2"/>
          </rPr>
          <t>Enter the PCR number generated when you completed the one-time payment PCR</t>
        </r>
      </text>
    </comment>
    <comment ref="B65" authorId="0" shapeId="0" xr:uid="{00000000-0006-0000-0200-00000E01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5" authorId="0" shapeId="0" xr:uid="{00000000-0006-0000-0200-00000F010000}">
      <text>
        <r>
          <rPr>
            <b/>
            <sz val="11"/>
            <color indexed="81"/>
            <rFont val="Tahoma"/>
            <family val="2"/>
          </rPr>
          <t>Pick respective funding Agency or Regular (All other) if not listed. Corresponds to L(5-10) above</t>
        </r>
      </text>
    </comment>
    <comment ref="D65" authorId="0" shapeId="0" xr:uid="{00000000-0006-0000-0200-000010010000}">
      <text>
        <r>
          <rPr>
            <b/>
            <sz val="11"/>
            <color indexed="81"/>
            <rFont val="Tahoma"/>
            <family val="2"/>
          </rPr>
          <t>Enter the UC SAP Grant account number. Example 1123456</t>
        </r>
      </text>
    </comment>
    <comment ref="E65" authorId="0" shapeId="0" xr:uid="{00000000-0006-0000-0200-000011010000}">
      <text>
        <r>
          <rPr>
            <b/>
            <sz val="11"/>
            <color indexed="81"/>
            <rFont val="Tahoma"/>
            <family val="2"/>
          </rPr>
          <t>Enter the start date of the grant/contract  (See R/3 GMGRANTD - General Tab)</t>
        </r>
      </text>
    </comment>
    <comment ref="F65" authorId="0" shapeId="0" xr:uid="{00000000-0006-0000-0200-000012010000}">
      <text>
        <r>
          <rPr>
            <b/>
            <sz val="11"/>
            <color indexed="81"/>
            <rFont val="Tahoma"/>
            <family val="2"/>
          </rPr>
          <t>Enter the End date of the grant/contract   (See R/3 GMGRANTD - General Tab)</t>
        </r>
      </text>
    </comment>
    <comment ref="J65" authorId="0" shapeId="0" xr:uid="{00000000-0006-0000-0200-000013010000}">
      <text>
        <r>
          <rPr>
            <b/>
            <sz val="11"/>
            <color indexed="81"/>
            <rFont val="Tahoma"/>
            <family val="2"/>
          </rPr>
          <t>Enter the effort as reported by the EXC LVS</t>
        </r>
      </text>
    </comment>
    <comment ref="L65" authorId="0" shapeId="0" xr:uid="{00000000-0006-0000-0200-000014010000}">
      <text>
        <r>
          <rPr>
            <b/>
            <sz val="11"/>
            <color indexed="81"/>
            <rFont val="Tahoma"/>
            <family val="2"/>
          </rPr>
          <t>Enter the date you completed the one-time payment PCR</t>
        </r>
      </text>
    </comment>
    <comment ref="M65" authorId="0" shapeId="0" xr:uid="{00000000-0006-0000-0200-000015010000}">
      <text>
        <r>
          <rPr>
            <b/>
            <sz val="11"/>
            <color indexed="81"/>
            <rFont val="Tahoma"/>
            <family val="2"/>
          </rPr>
          <t>Enter the PCR number generated when you completed the one-time payment PCR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ferrelvs</author>
    <author>D Provine</author>
    <author>UC User</author>
  </authors>
  <commentList>
    <comment ref="M2" authorId="0" shapeId="0" xr:uid="{00000000-0006-0000-0300-000001000000}">
      <text>
        <r>
          <rPr>
            <b/>
            <sz val="11"/>
            <color indexed="81"/>
            <rFont val="Tahoma"/>
            <family val="2"/>
          </rPr>
          <t>This information is necessary because the National Science Foundation Policy limits NSF payments to two month of a faculty's regular salary in any one year.  This limit includes all compensation paid by NSF, not just EXC. This field is intended to capture ALL non-EXC compensation paid or that will be paid by NSF.</t>
        </r>
      </text>
    </comment>
    <comment ref="D5" authorId="0" shapeId="0" xr:uid="{00000000-0006-0000-0300-000002000000}">
      <text>
        <r>
          <rPr>
            <b/>
            <sz val="10"/>
            <color indexed="81"/>
            <rFont val="Tahoma"/>
            <family val="2"/>
          </rPr>
          <t xml:space="preserve">Please provide faculty's full name per R/3 PA20. </t>
        </r>
      </text>
    </comment>
    <comment ref="D6" authorId="0" shapeId="0" xr:uid="{00000000-0006-0000-0300-000003000000}">
      <text>
        <r>
          <rPr>
            <b/>
            <sz val="11"/>
            <color indexed="81"/>
            <rFont val="Tahoma"/>
            <family val="2"/>
          </rPr>
          <t>Enter the M# for example M00123456</t>
        </r>
      </text>
    </comment>
    <comment ref="H6" authorId="0" shapeId="0" xr:uid="{00000000-0006-0000-0300-000004000000}">
      <text>
        <r>
          <rPr>
            <b/>
            <sz val="11"/>
            <color indexed="81"/>
            <rFont val="Tahoma"/>
            <family val="2"/>
          </rPr>
          <t>This field is used for any payment that may have resulted in error.</t>
        </r>
      </text>
    </comment>
    <comment ref="D7" authorId="0" shapeId="0" xr:uid="{00000000-0006-0000-0300-000005000000}">
      <text>
        <r>
          <rPr>
            <b/>
            <sz val="11"/>
            <color indexed="81"/>
            <rFont val="Tahoma"/>
            <family val="2"/>
          </rPr>
          <t>Provide the department Name</t>
        </r>
        <r>
          <rPr>
            <sz val="11"/>
            <color indexed="81"/>
            <rFont val="Tahoma"/>
            <family val="2"/>
          </rPr>
          <t xml:space="preserve">
</t>
        </r>
      </text>
    </comment>
    <comment ref="H7" authorId="0" shapeId="0" xr:uid="{00000000-0006-0000-0300-000006000000}">
      <text>
        <r>
          <rPr>
            <b/>
            <sz val="11"/>
            <color indexed="81"/>
            <rFont val="Tahoma"/>
            <family val="2"/>
          </rPr>
          <t>Enter any payment received for SUMMER University administrative pay. Remember the period may be for more than one month. Total should equal payment * # of months.</t>
        </r>
      </text>
    </comment>
    <comment ref="M7" authorId="1" shapeId="0" xr:uid="{00000000-0006-0000-0300-000007000000}">
      <text>
        <r>
          <rPr>
            <sz val="9"/>
            <color indexed="81"/>
            <rFont val="Tahoma"/>
            <family val="2"/>
          </rPr>
          <t>This formula only applies to individuals with only active NSF awards submitted on or after 1/1/2009.
Otherwise, request a replacement worksheet.</t>
        </r>
      </text>
    </comment>
    <comment ref="H8" authorId="0" shapeId="0" xr:uid="{00000000-0006-0000-0300-000008000000}">
      <text>
        <r>
          <rPr>
            <b/>
            <sz val="11"/>
            <color indexed="81"/>
            <rFont val="Tahoma"/>
            <family val="2"/>
          </rPr>
          <t>Enter any payment received for SUMMER Teaching. Remember the period may be for more than one month. Total should equal payment * # of months.</t>
        </r>
      </text>
    </comment>
    <comment ref="D9" authorId="0" shapeId="0" xr:uid="{00000000-0006-0000-0300-000009000000}">
      <text>
        <r>
          <rPr>
            <b/>
            <sz val="11"/>
            <color indexed="81"/>
            <rFont val="Tahoma"/>
            <family val="2"/>
          </rPr>
          <t xml:space="preserve">For non-traditional term off periods, forward Department Heads letter of approval to Sonya VonLuehrte and she will provide a revised Calculator and Calendar with the updated EXC periods.  </t>
        </r>
      </text>
    </comment>
    <comment ref="H9" authorId="0" shapeId="0" xr:uid="{00000000-0006-0000-0300-00000A000000}">
      <text>
        <r>
          <rPr>
            <b/>
            <sz val="11"/>
            <color indexed="81"/>
            <rFont val="Tahoma"/>
            <family val="2"/>
          </rPr>
          <t>Government Cost Compliance is working on developing a new wage type to help clean-up the ADL payments received during the summer. Please enter any payment received using this new wage type (TBD).</t>
        </r>
      </text>
    </comment>
    <comment ref="S16" authorId="2" shapeId="0" xr:uid="{00000000-0006-0000-0300-00000B000000}">
      <text>
        <r>
          <rPr>
            <b/>
            <sz val="8"/>
            <color indexed="81"/>
            <rFont val="Tahoma"/>
            <family val="2"/>
          </rPr>
          <t>UC User:</t>
        </r>
        <r>
          <rPr>
            <sz val="8"/>
            <color indexed="81"/>
            <rFont val="Tahoma"/>
            <family val="2"/>
          </rPr>
          <t xml:space="preserve">
Insert Hours in this column </t>
        </r>
      </text>
    </comment>
    <comment ref="C19" authorId="0" shapeId="0" xr:uid="{00000000-0006-0000-0300-00000C000000}">
      <text>
        <r>
          <rPr>
            <b/>
            <sz val="11"/>
            <color indexed="81"/>
            <rFont val="Tahoma"/>
            <family val="2"/>
          </rPr>
          <t>Enter the Date the UC SAP Base Salary effective date</t>
        </r>
      </text>
    </comment>
    <comment ref="D19" authorId="0" shapeId="0" xr:uid="{00000000-0006-0000-0300-00000D000000}">
      <text>
        <r>
          <rPr>
            <b/>
            <sz val="11"/>
            <color indexed="81"/>
            <rFont val="Tahoma"/>
            <family val="2"/>
          </rPr>
          <t xml:space="preserve">What percent of year (3 months = 25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E19" authorId="0" shapeId="0" xr:uid="{00000000-0006-0000-0300-00000E000000}">
      <text>
        <r>
          <rPr>
            <b/>
            <sz val="11"/>
            <color indexed="81"/>
            <rFont val="Tahoma"/>
            <family val="2"/>
          </rPr>
          <t>The actual base salary as reported in UC SAP PA20</t>
        </r>
      </text>
    </comment>
    <comment ref="G19" authorId="0" shapeId="0" xr:uid="{00000000-0006-0000-0300-00000F000000}">
      <text>
        <r>
          <rPr>
            <b/>
            <sz val="11"/>
            <color indexed="81"/>
            <rFont val="Tahoma"/>
            <family val="2"/>
          </rPr>
          <t>This reflects any recurring payments received for additional administrative duties. For example OADM for Department Head Administrative duties.</t>
        </r>
      </text>
    </comment>
    <comment ref="C20" authorId="0" shapeId="0" xr:uid="{00000000-0006-0000-0300-000010000000}">
      <text>
        <r>
          <rPr>
            <b/>
            <sz val="11"/>
            <color indexed="81"/>
            <rFont val="Tahoma"/>
            <family val="2"/>
          </rPr>
          <t>Complete a new row for each pay increase (Only after the effective date)  See R/3 PA20.</t>
        </r>
      </text>
    </comment>
    <comment ref="D20" authorId="0" shapeId="0" xr:uid="{00000000-0006-0000-0300-000011000000}">
      <text>
        <r>
          <rPr>
            <b/>
            <sz val="11"/>
            <color indexed="81"/>
            <rFont val="Tahoma"/>
            <family val="2"/>
          </rPr>
          <t xml:space="preserve">What percent of year (3 months = 25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D21" authorId="0" shapeId="0" xr:uid="{00000000-0006-0000-0300-000012000000}">
      <text>
        <r>
          <rPr>
            <b/>
            <sz val="11"/>
            <color indexed="81"/>
            <rFont val="Tahoma"/>
            <family val="2"/>
          </rPr>
          <t xml:space="preserve">What percent of year (3 months = 25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D22" authorId="0" shapeId="0" xr:uid="{00000000-0006-0000-0300-000013000000}">
      <text>
        <r>
          <rPr>
            <b/>
            <sz val="11"/>
            <color indexed="81"/>
            <rFont val="Tahoma"/>
            <family val="2"/>
          </rPr>
          <t xml:space="preserve">What percent of year (3 months = 25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B36" authorId="0" shapeId="0" xr:uid="{00000000-0006-0000-0300-000014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6" authorId="0" shapeId="0" xr:uid="{00000000-0006-0000-0300-000015000000}">
      <text>
        <r>
          <rPr>
            <b/>
            <sz val="11"/>
            <color indexed="81"/>
            <rFont val="Tahoma"/>
            <family val="2"/>
          </rPr>
          <t>Pick respective funding Agency or Regular (All other) if not listed. Corresponds to L(5-10) above</t>
        </r>
      </text>
    </comment>
    <comment ref="D36" authorId="0" shapeId="0" xr:uid="{00000000-0006-0000-0300-000016000000}">
      <text>
        <r>
          <rPr>
            <b/>
            <sz val="11"/>
            <color indexed="81"/>
            <rFont val="Tahoma"/>
            <family val="2"/>
          </rPr>
          <t>Enter the UC SAP Grant account number. Example 1123456</t>
        </r>
      </text>
    </comment>
    <comment ref="E36" authorId="0" shapeId="0" xr:uid="{00000000-0006-0000-0300-000017000000}">
      <text>
        <r>
          <rPr>
            <b/>
            <sz val="11"/>
            <color indexed="81"/>
            <rFont val="Tahoma"/>
            <family val="2"/>
          </rPr>
          <t>Enter the start date of the grant/contract  (See R/3 GMGRANTD - General Tab)</t>
        </r>
      </text>
    </comment>
    <comment ref="F36" authorId="0" shapeId="0" xr:uid="{00000000-0006-0000-0300-000018000000}">
      <text>
        <r>
          <rPr>
            <b/>
            <sz val="11"/>
            <color indexed="81"/>
            <rFont val="Tahoma"/>
            <family val="2"/>
          </rPr>
          <t>Enter the End date of the grant/contract   (See R/3 GMGRANTD - General Tab)</t>
        </r>
      </text>
    </comment>
    <comment ref="J36" authorId="0" shapeId="0" xr:uid="{00000000-0006-0000-0300-000019000000}">
      <text>
        <r>
          <rPr>
            <b/>
            <sz val="11"/>
            <color indexed="81"/>
            <rFont val="Tahoma"/>
            <family val="2"/>
          </rPr>
          <t>Enter the effort as reported by the EXC LVS</t>
        </r>
      </text>
    </comment>
    <comment ref="L36" authorId="0" shapeId="0" xr:uid="{00000000-0006-0000-0300-00001A000000}">
      <text>
        <r>
          <rPr>
            <b/>
            <sz val="11"/>
            <color indexed="81"/>
            <rFont val="Tahoma"/>
            <family val="2"/>
          </rPr>
          <t>Enter the date you completed the one-time payment PCR</t>
        </r>
      </text>
    </comment>
    <comment ref="M36" authorId="0" shapeId="0" xr:uid="{00000000-0006-0000-0300-00001B000000}">
      <text>
        <r>
          <rPr>
            <b/>
            <sz val="11"/>
            <color indexed="81"/>
            <rFont val="Tahoma"/>
            <family val="2"/>
          </rPr>
          <t>Enter the PCR number generated when you completed the one-time payment PCR</t>
        </r>
      </text>
    </comment>
    <comment ref="B37" authorId="0" shapeId="0" xr:uid="{00000000-0006-0000-0300-00001C000000}">
      <text>
        <r>
          <rPr>
            <b/>
            <sz val="11"/>
            <color indexed="81"/>
            <rFont val="Tahoma"/>
            <family val="2"/>
          </rPr>
          <t xml:space="preserve">Change Pay Line (PL) number from  from 1-4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E37" authorId="0" shapeId="0" xr:uid="{00000000-0006-0000-0300-00001D000000}">
      <text>
        <r>
          <rPr>
            <b/>
            <sz val="11"/>
            <color indexed="81"/>
            <rFont val="Tahoma"/>
            <family val="2"/>
          </rPr>
          <t>Enter the start date of the grant/contract  (See R/3 GMGRANTD - General Tab)</t>
        </r>
      </text>
    </comment>
    <comment ref="F37" authorId="0" shapeId="0" xr:uid="{00000000-0006-0000-0300-00001E000000}">
      <text>
        <r>
          <rPr>
            <b/>
            <sz val="11"/>
            <color indexed="81"/>
            <rFont val="Tahoma"/>
            <family val="2"/>
          </rPr>
          <t>Enter the End date of the grant/contract   (See R/3 GMGRANTD - General Tab)</t>
        </r>
      </text>
    </comment>
    <comment ref="E38" authorId="0" shapeId="0" xr:uid="{00000000-0006-0000-0300-00001F000000}">
      <text>
        <r>
          <rPr>
            <b/>
            <sz val="11"/>
            <color indexed="81"/>
            <rFont val="Tahoma"/>
            <family val="2"/>
          </rPr>
          <t>Enter the start date of the grant/contract  (See R/3 GMGRANTD - General Tab)</t>
        </r>
      </text>
    </comment>
    <comment ref="F38" authorId="0" shapeId="0" xr:uid="{00000000-0006-0000-0300-000020000000}">
      <text>
        <r>
          <rPr>
            <b/>
            <sz val="11"/>
            <color indexed="81"/>
            <rFont val="Tahoma"/>
            <family val="2"/>
          </rPr>
          <t>Enter the End date of the grant/contract   (See R/3 GMGRANTD - General Tab)</t>
        </r>
      </text>
    </comment>
    <comment ref="E39" authorId="0" shapeId="0" xr:uid="{00000000-0006-0000-0300-000021000000}">
      <text>
        <r>
          <rPr>
            <b/>
            <sz val="11"/>
            <color indexed="81"/>
            <rFont val="Tahoma"/>
            <family val="2"/>
          </rPr>
          <t>Enter the start date of the grant/contract  (See R/3 GMGRANTD - General Tab)</t>
        </r>
      </text>
    </comment>
    <comment ref="F39" authorId="0" shapeId="0" xr:uid="{00000000-0006-0000-0300-000022000000}">
      <text>
        <r>
          <rPr>
            <b/>
            <sz val="11"/>
            <color indexed="81"/>
            <rFont val="Tahoma"/>
            <family val="2"/>
          </rPr>
          <t>Enter the End date of the grant/contract   (See R/3 GMGRANTD - General Tab)</t>
        </r>
      </text>
    </comment>
    <comment ref="E40" authorId="0" shapeId="0" xr:uid="{00000000-0006-0000-0300-000023000000}">
      <text>
        <r>
          <rPr>
            <b/>
            <sz val="11"/>
            <color indexed="81"/>
            <rFont val="Tahoma"/>
            <family val="2"/>
          </rPr>
          <t>Enter the start date of the grant/contract  (See R/3 GMGRANTD - General Tab)</t>
        </r>
      </text>
    </comment>
    <comment ref="F40" authorId="0" shapeId="0" xr:uid="{00000000-0006-0000-0300-000024000000}">
      <text>
        <r>
          <rPr>
            <b/>
            <sz val="11"/>
            <color indexed="81"/>
            <rFont val="Tahoma"/>
            <family val="2"/>
          </rPr>
          <t>Enter the End date of the grant/contract   (See R/3 GMGRANTD - General Tab)</t>
        </r>
      </text>
    </comment>
    <comment ref="E41" authorId="0" shapeId="0" xr:uid="{00000000-0006-0000-0300-000025000000}">
      <text>
        <r>
          <rPr>
            <b/>
            <sz val="11"/>
            <color indexed="81"/>
            <rFont val="Tahoma"/>
            <family val="2"/>
          </rPr>
          <t>Enter the start date of the grant/contract  (See R/3 GMGRANTD - General Tab)</t>
        </r>
      </text>
    </comment>
    <comment ref="F41" authorId="0" shapeId="0" xr:uid="{00000000-0006-0000-0300-000026000000}">
      <text>
        <r>
          <rPr>
            <b/>
            <sz val="11"/>
            <color indexed="81"/>
            <rFont val="Tahoma"/>
            <family val="2"/>
          </rPr>
          <t>Enter the End date of the grant/contract   (See R/3 GMGRANTD - General Tab)</t>
        </r>
      </text>
    </comment>
    <comment ref="E42" authorId="0" shapeId="0" xr:uid="{00000000-0006-0000-0300-000027000000}">
      <text>
        <r>
          <rPr>
            <b/>
            <sz val="11"/>
            <color indexed="81"/>
            <rFont val="Tahoma"/>
            <family val="2"/>
          </rPr>
          <t>Enter the start date of the grant/contract  (See R/3 GMGRANTD - General Tab)</t>
        </r>
      </text>
    </comment>
    <comment ref="F42" authorId="0" shapeId="0" xr:uid="{00000000-0006-0000-0300-000028000000}">
      <text>
        <r>
          <rPr>
            <b/>
            <sz val="11"/>
            <color indexed="81"/>
            <rFont val="Tahoma"/>
            <family val="2"/>
          </rPr>
          <t>Enter the End date of the grant/contract   (See R/3 GMGRANTD - General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G Ungruhe</author>
  </authors>
  <commentList>
    <comment ref="C2" authorId="0" shapeId="0" xr:uid="{00000000-0006-0000-0400-000001000000}">
      <text>
        <r>
          <rPr>
            <sz val="16"/>
            <color indexed="81"/>
            <rFont val="Tahoma"/>
            <family val="2"/>
          </rPr>
          <t>Change Start and End dates only. Everything else is a formula...</t>
        </r>
      </text>
    </comment>
  </commentList>
</comments>
</file>

<file path=xl/sharedStrings.xml><?xml version="1.0" encoding="utf-8"?>
<sst xmlns="http://schemas.openxmlformats.org/spreadsheetml/2006/main" count="2123" uniqueCount="282">
  <si>
    <t>Extra Compensation (EXC) for Academic Year:</t>
  </si>
  <si>
    <t>Complete Acad Yr Salary Paid by NSF</t>
  </si>
  <si>
    <t xml:space="preserve"> </t>
  </si>
  <si>
    <t>as of</t>
  </si>
  <si>
    <t>Executive Level II</t>
  </si>
  <si>
    <t xml:space="preserve">Please enter data in green as indicated </t>
  </si>
  <si>
    <t>DOLLARS</t>
  </si>
  <si>
    <t>Agency Limits on EXC</t>
  </si>
  <si>
    <t xml:space="preserve">Faculty requesting EXC : </t>
  </si>
  <si>
    <t xml:space="preserve">Maximum Extra Compensation : </t>
  </si>
  <si>
    <t xml:space="preserve">Person ID : </t>
  </si>
  <si>
    <t xml:space="preserve">Prior Year Adjustment : </t>
  </si>
  <si>
    <t>DOJ</t>
  </si>
  <si>
    <t xml:space="preserve">PI  Department Name : </t>
  </si>
  <si>
    <t xml:space="preserve">Summer Administrative Stipend : </t>
  </si>
  <si>
    <t>NSF</t>
  </si>
  <si>
    <t xml:space="preserve">Paid To Date : </t>
  </si>
  <si>
    <t xml:space="preserve">Pay Type : </t>
  </si>
  <si>
    <t>F2  Faculty - 912</t>
  </si>
  <si>
    <t xml:space="preserve">Summer Teaching Pay : </t>
  </si>
  <si>
    <t>OCDO</t>
  </si>
  <si>
    <t xml:space="preserve">Off Semester : </t>
  </si>
  <si>
    <t>Summer</t>
  </si>
  <si>
    <t>Summer Non-Grant (0EXN):</t>
  </si>
  <si>
    <t>DHHS1</t>
  </si>
  <si>
    <t>For Payments</t>
  </si>
  <si>
    <t xml:space="preserve">ADJUSTED Maximum Extra Compensation : </t>
  </si>
  <si>
    <t>DHHS2</t>
  </si>
  <si>
    <t xml:space="preserve">Extra Compensation Paid-to-Date : </t>
  </si>
  <si>
    <t>DHHS3</t>
  </si>
  <si>
    <t xml:space="preserve">Remaining Extra Compensation : </t>
  </si>
  <si>
    <t>Regular (All Other)</t>
  </si>
  <si>
    <t xml:space="preserve">Comments / Notes : </t>
  </si>
  <si>
    <t>Hours to Percent</t>
  </si>
  <si>
    <t>Annual</t>
  </si>
  <si>
    <t>Hours</t>
  </si>
  <si>
    <t>Percent</t>
  </si>
  <si>
    <t>Base Salary</t>
  </si>
  <si>
    <t>Maximum  EXC</t>
  </si>
  <si>
    <t>Additional Salary</t>
  </si>
  <si>
    <t>Adjusted</t>
  </si>
  <si>
    <t>Weekly</t>
  </si>
  <si>
    <t>PL</t>
  </si>
  <si>
    <t>Effective Date</t>
  </si>
  <si>
    <t>Weighted  %</t>
  </si>
  <si>
    <t>Wage Type 0ADM - Salary2</t>
  </si>
  <si>
    <t>Rate</t>
  </si>
  <si>
    <t>Hourly Rate</t>
  </si>
  <si>
    <t>Effort Period:</t>
  </si>
  <si>
    <t>Total</t>
  </si>
  <si>
    <t>Maximum Percent Effort</t>
  </si>
  <si>
    <t>Effort Report Totals:</t>
  </si>
  <si>
    <t xml:space="preserve">  </t>
  </si>
  <si>
    <t>EXC    PERIOD</t>
  </si>
  <si>
    <t>Intercession Comp - 0EXC PCR</t>
  </si>
  <si>
    <t>GRANT / CONTRACT  INFORMATION</t>
  </si>
  <si>
    <t>START</t>
  </si>
  <si>
    <t>END</t>
  </si>
  <si>
    <t>Date PCR</t>
  </si>
  <si>
    <t>PCR</t>
  </si>
  <si>
    <t>% Effort</t>
  </si>
  <si>
    <t>REMAINING</t>
  </si>
  <si>
    <t>EXC</t>
  </si>
  <si>
    <t>Pick from List</t>
  </si>
  <si>
    <t>NUMBER</t>
  </si>
  <si>
    <t>EXC Period: Pick from list</t>
  </si>
  <si>
    <t>DATE</t>
  </si>
  <si>
    <t>Entered</t>
  </si>
  <si>
    <t>Number</t>
  </si>
  <si>
    <t>EXC  PAY</t>
  </si>
  <si>
    <t>PAID-TO-DATE</t>
  </si>
  <si>
    <t>EXC % Effort</t>
  </si>
  <si>
    <t>EXC DOLLARS</t>
  </si>
  <si>
    <t>FUNC:</t>
  </si>
  <si>
    <t>0   Instruction</t>
  </si>
  <si>
    <t>1    Research</t>
  </si>
  <si>
    <t>2   Public Service</t>
  </si>
  <si>
    <t>THIS IS AN EXAMPLE TO SHOW HOW THE FORM WORKS. DO NOT USE RATES ON CURRENT SHEET AS THESE ARE EXAMPLES ONLY!</t>
  </si>
  <si>
    <t>John D. Smith</t>
  </si>
  <si>
    <t>M000123456</t>
  </si>
  <si>
    <t>CEAS</t>
  </si>
  <si>
    <t>912</t>
  </si>
  <si>
    <t/>
  </si>
  <si>
    <t>Hourly</t>
  </si>
  <si>
    <t>NIH1</t>
  </si>
  <si>
    <t>NIH2</t>
  </si>
  <si>
    <t>NIH3</t>
  </si>
  <si>
    <t>PreFall Break</t>
  </si>
  <si>
    <t>Fall Break</t>
  </si>
  <si>
    <t>Summer Break - May</t>
  </si>
  <si>
    <t>Summer Break - July</t>
  </si>
  <si>
    <t>Summer Break - August</t>
  </si>
  <si>
    <r>
      <t xml:space="preserve">EXC (EXTRA COMPENSATION) </t>
    </r>
    <r>
      <rPr>
        <b/>
        <u/>
        <sz val="14"/>
        <color indexed="8"/>
        <rFont val="Arial Black"/>
        <family val="2"/>
      </rPr>
      <t>PCR</t>
    </r>
    <r>
      <rPr>
        <b/>
        <u/>
        <sz val="12"/>
        <color indexed="8"/>
        <rFont val="Arial Black"/>
        <family val="2"/>
      </rPr>
      <t xml:space="preserve"> </t>
    </r>
    <r>
      <rPr>
        <b/>
        <u/>
        <sz val="14"/>
        <color indexed="8"/>
        <rFont val="Arial Black"/>
        <family val="2"/>
      </rPr>
      <t>INITIATOR</t>
    </r>
    <r>
      <rPr>
        <b/>
        <u/>
        <sz val="12"/>
        <color indexed="8"/>
        <rFont val="Arial Black"/>
        <family val="2"/>
      </rPr>
      <t xml:space="preserve"> </t>
    </r>
    <r>
      <rPr>
        <b/>
        <sz val="12"/>
        <color indexed="8"/>
        <rFont val="Arial Black"/>
        <family val="2"/>
      </rPr>
      <t>CHECK-LIST</t>
    </r>
  </si>
  <si>
    <t>For questions or comments about this Check-List, please contact John Ungruhe at 556-4817</t>
  </si>
  <si>
    <t>OPTIONAL - FACULTY NAME</t>
  </si>
  <si>
    <t>OPTIONAL - EXC BREAK PERIOD</t>
  </si>
  <si>
    <t>CHECK</t>
  </si>
  <si>
    <t>1)</t>
  </si>
  <si>
    <t>Received correspondence from faculty requesting EXC payment.</t>
  </si>
  <si>
    <t>2)</t>
  </si>
  <si>
    <t xml:space="preserve">EXC Labor Verification Statement was sent by due date. </t>
  </si>
  <si>
    <t xml:space="preserve">If not, inform faculty that EXC payment cannot be requested </t>
  </si>
  <si>
    <t>3)</t>
  </si>
  <si>
    <t>PI signed EXC Labor Verification Statement requesting payment.</t>
  </si>
  <si>
    <t xml:space="preserve">If not, inform faculty that EXC payment request are not honored </t>
  </si>
  <si>
    <t>if any of the required signatures are missing from the EXC LVS.</t>
  </si>
  <si>
    <t xml:space="preserve">Send signed EXC LVS to extracomp@uc.edu </t>
  </si>
  <si>
    <t>4)</t>
  </si>
  <si>
    <r>
      <t xml:space="preserve">Complete EXC Calculator </t>
    </r>
    <r>
      <rPr>
        <b/>
        <sz val="11"/>
        <color indexed="10"/>
        <rFont val="Calibri"/>
        <family val="2"/>
      </rPr>
      <t>-NOTE: Use only one EXC Calculator per faculty per academic year to track ALL EXC payments</t>
    </r>
  </si>
  <si>
    <t>A)</t>
  </si>
  <si>
    <t>Populate all necessary green fields with accurate information</t>
  </si>
  <si>
    <t>I)</t>
  </si>
  <si>
    <t>Refer to:</t>
  </si>
  <si>
    <t>for:</t>
  </si>
  <si>
    <t>a)</t>
  </si>
  <si>
    <t>Faculty Salary(s)</t>
  </si>
  <si>
    <t>b)</t>
  </si>
  <si>
    <t>Administrative Stipends</t>
  </si>
  <si>
    <t>c)</t>
  </si>
  <si>
    <t>Summer Teaching Pay</t>
  </si>
  <si>
    <t>d)</t>
  </si>
  <si>
    <t>Academic Salary &amp; other payments being paid by NSF</t>
  </si>
  <si>
    <t>e)</t>
  </si>
  <si>
    <t xml:space="preserve">Additional Salary </t>
  </si>
  <si>
    <t>f)</t>
  </si>
  <si>
    <t>Non-grant summer work (0EXN)</t>
  </si>
  <si>
    <t>II)</t>
  </si>
  <si>
    <t>Refer to R/3 GMGRANTD and verify:</t>
  </si>
  <si>
    <t>General Tab - Award Start &amp; End Dates</t>
  </si>
  <si>
    <t xml:space="preserve">Reference Tab - Funding Origin name corresponds to EXC Calculator's </t>
  </si>
  <si>
    <t>Grant Name field - Column C / Rows 38-68 DROPDOWN options</t>
  </si>
  <si>
    <t>DROPDOWN OPTIONS</t>
  </si>
  <si>
    <t>Funding Origin Number(s)</t>
  </si>
  <si>
    <r>
      <rPr>
        <sz val="11"/>
        <color indexed="8"/>
        <rFont val="Calibri"/>
        <family val="2"/>
      </rPr>
      <t xml:space="preserve">↓   </t>
    </r>
    <r>
      <rPr>
        <sz val="11"/>
        <color theme="1"/>
        <rFont val="Calibri"/>
        <family val="2"/>
        <scheme val="minor"/>
      </rPr>
      <t xml:space="preserve">NIH (1,2 or 3) </t>
    </r>
  </si>
  <si>
    <t>02000000 - 02099999</t>
  </si>
  <si>
    <r>
      <rPr>
        <sz val="11"/>
        <color indexed="8"/>
        <rFont val="Calibri"/>
        <family val="2"/>
      </rPr>
      <t xml:space="preserve">↓   </t>
    </r>
    <r>
      <rPr>
        <sz val="11"/>
        <color theme="1"/>
        <rFont val="Calibri"/>
        <family val="2"/>
        <scheme val="minor"/>
      </rPr>
      <t xml:space="preserve">NSF </t>
    </r>
  </si>
  <si>
    <t>01002500</t>
  </si>
  <si>
    <r>
      <rPr>
        <sz val="11"/>
        <color indexed="8"/>
        <rFont val="Calibri"/>
        <family val="2"/>
      </rPr>
      <t xml:space="preserve">↓   </t>
    </r>
    <r>
      <rPr>
        <sz val="11"/>
        <color theme="1"/>
        <rFont val="Calibri"/>
        <family val="2"/>
        <scheme val="minor"/>
      </rPr>
      <t xml:space="preserve">OCDO </t>
    </r>
  </si>
  <si>
    <t>03001041</t>
  </si>
  <si>
    <t>↓   REG</t>
  </si>
  <si>
    <t>all other funding origins - no restrictions</t>
  </si>
  <si>
    <t>↓   DEPT of JUSTICE</t>
  </si>
  <si>
    <t>01001800 - 01001810</t>
  </si>
  <si>
    <t>Continued…</t>
  </si>
  <si>
    <t>5)</t>
  </si>
  <si>
    <t>Be sure grant has sufficient funds to cover salary, fringe and overhead expenses</t>
  </si>
  <si>
    <t>Refer to R/3 GMGRANTD Budget Overview - unobligated funds</t>
  </si>
  <si>
    <r>
      <t xml:space="preserve">Drop down Selection Tab, click </t>
    </r>
    <r>
      <rPr>
        <sz val="11"/>
        <color indexed="8"/>
        <rFont val="Calibri"/>
        <family val="2"/>
      </rPr>
      <t>•</t>
    </r>
    <r>
      <rPr>
        <sz val="11"/>
        <color theme="1"/>
        <rFont val="Calibri"/>
        <family val="2"/>
        <scheme val="minor"/>
      </rPr>
      <t>All Dimensions, then Execute</t>
    </r>
  </si>
  <si>
    <t>Select Layout:  /BDGT-ACTUAL (Budget-Actuals-Balance)</t>
  </si>
  <si>
    <t>Released External Expense Delta is the amount of unobligated funds</t>
  </si>
  <si>
    <t xml:space="preserve">NOTE: Overhead rate is found on the Overhead Costs Tab - R/3 GMGRANTD </t>
  </si>
  <si>
    <t>How To Calculate if there are Sufficient Funds:</t>
  </si>
  <si>
    <t>CONDITIONS</t>
  </si>
  <si>
    <t>EXAMPLE I</t>
  </si>
  <si>
    <t>EXAMPLE II</t>
  </si>
  <si>
    <t>EXAMPLE III</t>
  </si>
  <si>
    <t>AWARD TYPE*</t>
  </si>
  <si>
    <t>Federal</t>
  </si>
  <si>
    <t>Non-Federal</t>
  </si>
  <si>
    <t>OVERHEAD BASED ON^</t>
  </si>
  <si>
    <t>On Campus</t>
  </si>
  <si>
    <t>Off Campus</t>
  </si>
  <si>
    <t>Special Rate</t>
  </si>
  <si>
    <t>EXC payment request</t>
  </si>
  <si>
    <t>INSERT</t>
  </si>
  <si>
    <t>Faculty Fringe Benefit Rate*</t>
  </si>
  <si>
    <t>Salary &amp; Fringe Expense</t>
  </si>
  <si>
    <t>Overhead Rate* ^</t>
  </si>
  <si>
    <t>Salary, Fringe &amp; Overhead Exp</t>
  </si>
  <si>
    <t>MINIMUM UNOBLIGATED GRANT BALANCE</t>
  </si>
  <si>
    <t>NOTE:  EXAMPLES CAN BECOME CALCULATORS BY INSERTING INFO AS NOTED</t>
  </si>
  <si>
    <t>If grant has insufficient funds:</t>
  </si>
  <si>
    <t>Find out if there are expected changes to the fund balance</t>
  </si>
  <si>
    <t>If so, prepare documentation and explanation for possible audit.</t>
  </si>
  <si>
    <t>If no changes, calculate EXC payment based on available funds.</t>
  </si>
  <si>
    <t>Be sure to add an explanation in the PCR Comment.</t>
  </si>
  <si>
    <t>6)</t>
  </si>
  <si>
    <r>
      <rPr>
        <b/>
        <sz val="11"/>
        <color indexed="8"/>
        <rFont val="Calibri"/>
        <family val="2"/>
      </rPr>
      <t xml:space="preserve">If payment is requested after award end date </t>
    </r>
    <r>
      <rPr>
        <sz val="11"/>
        <color theme="1"/>
        <rFont val="Calibri"/>
        <family val="2"/>
        <scheme val="minor"/>
      </rPr>
      <t>(for effort performed during</t>
    </r>
  </si>
  <si>
    <t>the award period) you must contact your SRS Acct Div Grant Administrator</t>
  </si>
  <si>
    <t xml:space="preserve">so they can ensure the grant will accommodate the PCR. </t>
  </si>
  <si>
    <t>7)</t>
  </si>
  <si>
    <t>Initiate a one-time PCR using Wage Type 0EXC-Intersession Comp</t>
  </si>
  <si>
    <t>PCR comment must state which EXC Break Period the PI is requesting</t>
  </si>
  <si>
    <t>payment for</t>
  </si>
  <si>
    <t>8)</t>
  </si>
  <si>
    <t>Update EXC Calculator with PCR number and date.</t>
  </si>
  <si>
    <t>9)</t>
  </si>
  <si>
    <t xml:space="preserve">Immediately send completed EXC Calculator to extracomp@uc.edu </t>
  </si>
  <si>
    <t>Copy Unit Approver if applicable to your PCR Workflow</t>
  </si>
  <si>
    <t>EXC Period Name</t>
  </si>
  <si>
    <t>Start</t>
  </si>
  <si>
    <t>End</t>
  </si>
  <si>
    <t>Do not change</t>
  </si>
  <si>
    <t>EXC HOURS 10 DAY</t>
  </si>
  <si>
    <t>PreSummer Break</t>
  </si>
  <si>
    <t>Summer Break - June</t>
  </si>
  <si>
    <t>Non-Traditional Break Period</t>
  </si>
  <si>
    <t xml:space="preserve">Contact SRS </t>
  </si>
  <si>
    <t>Accounting</t>
  </si>
  <si>
    <t xml:space="preserve">Edit first then, copy </t>
  </si>
  <si>
    <t>Holidays</t>
  </si>
  <si>
    <t>Seasonal days (Varies per year)</t>
  </si>
  <si>
    <t>Adjust accordingly</t>
  </si>
  <si>
    <r>
      <t xml:space="preserve">Enter additional rows as needed. </t>
    </r>
    <r>
      <rPr>
        <sz val="11"/>
        <color indexed="8"/>
        <rFont val="Calibri"/>
        <family val="2"/>
      </rPr>
      <t xml:space="preserve">This is a cumulative report and these rows </t>
    </r>
    <r>
      <rPr>
        <sz val="11"/>
        <color indexed="8"/>
        <rFont val="Calibri"/>
        <family val="2"/>
      </rPr>
      <t xml:space="preserve">should match all EXC LVS submitted in the  EXC Research year </t>
    </r>
    <r>
      <rPr>
        <sz val="11"/>
        <color indexed="8"/>
        <rFont val="Calibri"/>
        <family val="2"/>
      </rPr>
      <t>through the EXC Break Period being reported. (</t>
    </r>
    <r>
      <rPr>
        <sz val="11"/>
        <color indexed="8"/>
        <rFont val="Calibri"/>
        <family val="2"/>
      </rPr>
      <t>If more than 30 lines are needed, forward form to SRS Accounting and they will increase this for you.)</t>
    </r>
  </si>
  <si>
    <t>Repeat B35-G35 and J35-M35</t>
  </si>
  <si>
    <t>Rows 36-65</t>
  </si>
  <si>
    <t>Enter the PCR number generated when you completed the one-time payment PCR</t>
  </si>
  <si>
    <t>PCR Number</t>
  </si>
  <si>
    <t>M35</t>
  </si>
  <si>
    <t>Enter the date you completed the one-time payment PCR</t>
  </si>
  <si>
    <t>Date PCR Enter</t>
  </si>
  <si>
    <t>L35</t>
  </si>
  <si>
    <t>Enter the effort as reported by the EXC LVS</t>
  </si>
  <si>
    <t>J35</t>
  </si>
  <si>
    <t>Select the corresponding EXC period. This must match the signed EXC LVS</t>
  </si>
  <si>
    <t>G35</t>
  </si>
  <si>
    <r>
      <t xml:space="preserve">Enter the End date of the grant/contract  </t>
    </r>
    <r>
      <rPr>
        <sz val="11"/>
        <color indexed="8"/>
        <rFont val="Calibri"/>
        <family val="2"/>
      </rPr>
      <t xml:space="preserve"> (See R/3 GMGRANTD - General Tab)</t>
    </r>
  </si>
  <si>
    <t>F35</t>
  </si>
  <si>
    <r>
      <t xml:space="preserve">Enter the start date of the grant/contract  </t>
    </r>
    <r>
      <rPr>
        <sz val="11"/>
        <color indexed="8"/>
        <rFont val="Calibri"/>
        <family val="2"/>
      </rPr>
      <t>(See R/3 GMGRANTD - General Tab)</t>
    </r>
  </si>
  <si>
    <t>E35</t>
  </si>
  <si>
    <r>
      <t>Enter the UC SAP Grant account number. Example 1123456</t>
    </r>
    <r>
      <rPr>
        <b/>
        <sz val="11"/>
        <color indexed="57"/>
        <rFont val="Calibri"/>
        <family val="2"/>
      </rPr>
      <t>***</t>
    </r>
  </si>
  <si>
    <t>D35</t>
  </si>
  <si>
    <t>Pick respective funding Agency or Regular (All other) if not listed. Corresponds to L(5-10) above</t>
  </si>
  <si>
    <t xml:space="preserve">Pick From List </t>
  </si>
  <si>
    <t>C35</t>
  </si>
  <si>
    <r>
      <t xml:space="preserve">Change Pay Line number (PL) from </t>
    </r>
    <r>
      <rPr>
        <sz val="11"/>
        <color indexed="8"/>
        <rFont val="Calibri"/>
        <family val="2"/>
      </rPr>
      <t>B(18-21)</t>
    </r>
    <r>
      <rPr>
        <sz val="11"/>
        <color indexed="8"/>
        <rFont val="Calibri"/>
        <family val="2"/>
      </rPr>
      <t xml:space="preserve"> above to match the period that the work was reported</t>
    </r>
  </si>
  <si>
    <t>B35</t>
  </si>
  <si>
    <r>
      <rPr>
        <sz val="11"/>
        <color indexed="8"/>
        <rFont val="Calibri"/>
        <family val="2"/>
      </rPr>
      <t>Complete a new row for each</t>
    </r>
    <r>
      <rPr>
        <sz val="11"/>
        <color indexed="8"/>
        <rFont val="Calibri"/>
        <family val="2"/>
      </rPr>
      <t xml:space="preserve"> pay increase (Only after the effective date)  </t>
    </r>
    <r>
      <rPr>
        <sz val="11"/>
        <color indexed="8"/>
        <rFont val="Calibri"/>
        <family val="2"/>
      </rPr>
      <t>See UC FLEX PA20.</t>
    </r>
  </si>
  <si>
    <r>
      <t>Repeat C1</t>
    </r>
    <r>
      <rPr>
        <sz val="11"/>
        <color indexed="8"/>
        <rFont val="Calibri"/>
        <family val="2"/>
      </rPr>
      <t>8</t>
    </r>
    <r>
      <rPr>
        <sz val="11"/>
        <color indexed="8"/>
        <rFont val="Calibri"/>
        <family val="2"/>
      </rPr>
      <t>, D1</t>
    </r>
    <r>
      <rPr>
        <sz val="11"/>
        <color indexed="8"/>
        <rFont val="Calibri"/>
        <family val="2"/>
      </rPr>
      <t>8</t>
    </r>
    <r>
      <rPr>
        <sz val="11"/>
        <color indexed="8"/>
        <rFont val="Calibri"/>
        <family val="2"/>
      </rPr>
      <t>, E1</t>
    </r>
    <r>
      <rPr>
        <sz val="11"/>
        <color indexed="8"/>
        <rFont val="Calibri"/>
        <family val="2"/>
      </rPr>
      <t>8</t>
    </r>
    <r>
      <rPr>
        <sz val="11"/>
        <color indexed="8"/>
        <rFont val="Calibri"/>
        <family val="2"/>
      </rPr>
      <t>, G1</t>
    </r>
    <r>
      <rPr>
        <sz val="11"/>
        <color indexed="8"/>
        <rFont val="Calibri"/>
        <family val="2"/>
      </rPr>
      <t>8</t>
    </r>
  </si>
  <si>
    <r>
      <rPr>
        <b/>
        <sz val="11"/>
        <color indexed="8"/>
        <rFont val="Calibri"/>
        <family val="2"/>
      </rPr>
      <t xml:space="preserve">Columns C-G </t>
    </r>
    <r>
      <rPr>
        <sz val="11"/>
        <color indexed="8"/>
        <rFont val="Calibri"/>
        <family val="2"/>
      </rPr>
      <t>Rows 19-21</t>
    </r>
  </si>
  <si>
    <r>
      <t xml:space="preserve">This reflects any recurring payments received for additional </t>
    </r>
    <r>
      <rPr>
        <sz val="11"/>
        <color indexed="8"/>
        <rFont val="Calibri"/>
        <family val="2"/>
      </rPr>
      <t xml:space="preserve">administrative </t>
    </r>
    <r>
      <rPr>
        <sz val="11"/>
        <color indexed="8"/>
        <rFont val="Calibri"/>
        <family val="2"/>
      </rPr>
      <t>duties. For example OADM for Department Head Administrative duties.</t>
    </r>
  </si>
  <si>
    <r>
      <t>G1</t>
    </r>
    <r>
      <rPr>
        <sz val="11"/>
        <color indexed="8"/>
        <rFont val="Calibri"/>
        <family val="2"/>
      </rPr>
      <t>8</t>
    </r>
  </si>
  <si>
    <t>The actual base salary as reported in UC FLEX PA20</t>
  </si>
  <si>
    <r>
      <t>E1</t>
    </r>
    <r>
      <rPr>
        <sz val="11"/>
        <color indexed="8"/>
        <rFont val="Calibri"/>
        <family val="2"/>
      </rPr>
      <t>8</t>
    </r>
  </si>
  <si>
    <t xml:space="preserve">What percent of year (?/9) did the PI receive the salary? A new pay line is needed for each effective date for any salary increase(s) that occur during the year. This column should always total 100%. This weighted average determines the maximum EXC allowed per year. </t>
  </si>
  <si>
    <t>Annual Max Extra Comp Weighted %</t>
  </si>
  <si>
    <r>
      <t>D1</t>
    </r>
    <r>
      <rPr>
        <sz val="11"/>
        <color indexed="8"/>
        <rFont val="Calibri"/>
        <family val="2"/>
      </rPr>
      <t>8</t>
    </r>
  </si>
  <si>
    <t>Enter the Date the UC SAP Base Salary effective date</t>
  </si>
  <si>
    <t>Base Salary Effective Date</t>
  </si>
  <si>
    <r>
      <t>C1</t>
    </r>
    <r>
      <rPr>
        <sz val="11"/>
        <color indexed="8"/>
        <rFont val="Calibri"/>
        <family val="2"/>
      </rPr>
      <t>8</t>
    </r>
  </si>
  <si>
    <r>
      <t xml:space="preserve">This information is necessary because the National Science Foundation Policy limits NSF payments to 2/9th of a faculty's </t>
    </r>
    <r>
      <rPr>
        <sz val="11"/>
        <color indexed="8"/>
        <rFont val="Calibri"/>
        <family val="2"/>
      </rPr>
      <t xml:space="preserve">adjusted </t>
    </r>
    <r>
      <rPr>
        <sz val="11"/>
        <color indexed="8"/>
        <rFont val="Calibri"/>
        <family val="2"/>
      </rPr>
      <t>base pay.  The 2/9th limit includes all compensation paid by NSF, not just EXC. This field is intended to capture ALL non-EXC compensation paid or that will be paid by NSF.</t>
    </r>
  </si>
  <si>
    <t>M1</t>
  </si>
  <si>
    <t>**Remember pay period(s) may be for more than one month. Payment X # months=Amount to enter</t>
  </si>
  <si>
    <t>Please enter any payment(s) received  for the 0EXN wage type</t>
  </si>
  <si>
    <t>Summer Non-Grant (0EXN)</t>
  </si>
  <si>
    <t>H8</t>
  </si>
  <si>
    <r>
      <t>Please enter any payment received  for the 0SUM wage type</t>
    </r>
    <r>
      <rPr>
        <sz val="11"/>
        <color indexed="10"/>
        <rFont val="Calibri"/>
        <family val="2"/>
      </rPr>
      <t>**</t>
    </r>
  </si>
  <si>
    <t>Summer Teach Pay</t>
  </si>
  <si>
    <t>H7</t>
  </si>
  <si>
    <r>
      <t xml:space="preserve">Enter any payment received for </t>
    </r>
    <r>
      <rPr>
        <sz val="11"/>
        <color indexed="8"/>
        <rFont val="Calibri"/>
        <family val="2"/>
      </rPr>
      <t>SUMMER</t>
    </r>
    <r>
      <rPr>
        <sz val="11"/>
        <color indexed="8"/>
        <rFont val="Calibri"/>
        <family val="2"/>
      </rPr>
      <t xml:space="preserve"> University administrative pay</t>
    </r>
    <r>
      <rPr>
        <sz val="11"/>
        <color indexed="10"/>
        <rFont val="Calibri"/>
        <family val="2"/>
      </rPr>
      <t>**</t>
    </r>
  </si>
  <si>
    <t>Summer Administrative Stipend</t>
  </si>
  <si>
    <t>H6</t>
  </si>
  <si>
    <t>This field is used for any payment that may have resulted in error.</t>
  </si>
  <si>
    <t>Prior Year Adjustment</t>
  </si>
  <si>
    <t>H5</t>
  </si>
  <si>
    <t>Provide the department Name</t>
  </si>
  <si>
    <t>PI Department Number</t>
  </si>
  <si>
    <t>D6</t>
  </si>
  <si>
    <r>
      <t>Enter the M# for example M00123456</t>
    </r>
    <r>
      <rPr>
        <b/>
        <sz val="11"/>
        <color indexed="57"/>
        <rFont val="Calibri"/>
        <family val="2"/>
      </rPr>
      <t>*</t>
    </r>
  </si>
  <si>
    <t xml:space="preserve">Person ID </t>
  </si>
  <si>
    <t>D5</t>
  </si>
  <si>
    <r>
      <t xml:space="preserve">Please provide faculty's full name </t>
    </r>
    <r>
      <rPr>
        <sz val="11"/>
        <color indexed="8"/>
        <rFont val="Calibri"/>
        <family val="2"/>
      </rPr>
      <t xml:space="preserve">per R/3 PA20. </t>
    </r>
  </si>
  <si>
    <t>Principal Investigator</t>
  </si>
  <si>
    <t>D4</t>
  </si>
  <si>
    <t>Field Description</t>
  </si>
  <si>
    <t>Field Title</t>
  </si>
  <si>
    <t>Cell</t>
  </si>
  <si>
    <t>Extra Compensation (EXC) Calculator Instructions</t>
  </si>
  <si>
    <t>**SEE PCR INITIATOR CHECKLIST WORKSHEET FOR IMPORTANT PROCESSING INFORMATION **</t>
  </si>
  <si>
    <t>2020AY</t>
  </si>
  <si>
    <t>2021AY</t>
  </si>
  <si>
    <t>9/1/2020 - 2/28/21</t>
  </si>
  <si>
    <t>3/1/21 - 8/31/21</t>
  </si>
  <si>
    <t>9/1/19 - 8/31/20</t>
  </si>
  <si>
    <t>9/1/19- 8/31/20</t>
  </si>
  <si>
    <t>9/1/20 - 8/31/21</t>
  </si>
  <si>
    <t>No Spring Break</t>
  </si>
  <si>
    <t>Need to add back in Dates and Formula for FY2022.</t>
  </si>
  <si>
    <t xml:space="preserve">UDATED 6/18/21 New Holiday </t>
  </si>
  <si>
    <t>01/05/2020 to 1/31/2021</t>
  </si>
  <si>
    <t>2/1/2021 or After</t>
  </si>
  <si>
    <t>New Juneteenth Holiday added 6/18/21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</si>
</sst>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44" formatCode="_(&quot;$&quot;* #,##0.00_);_(&quot;$&quot;* \(#,##0.00\);_(&quot;$&quot;* &quot;-&quot;??_);_(@_)"/>
    <numFmt numFmtId="43" formatCode="_(* #,##0.00_);_(* \(#,##0.00\);_(* &quot;-&quot;??_);_(@_)"/>
    <numFmt numFmtId="164" formatCode="mm/dd/yy_)"/>
    <numFmt numFmtId="165" formatCode="mm/dd/yy"/>
    <numFmt numFmtId="166" formatCode="&quot;(&quot;\ &quot;$&quot;\ #,##0.00\ &quot;/ hour )&quot;"/>
    <numFmt numFmtId="167" formatCode="&quot;$&quot;#,##0.0000_);\(&quot;$&quot;#,##0.0000\)"/>
    <numFmt numFmtId="168" formatCode="00.00%"/>
    <numFmt numFmtId="169" formatCode="_(* #,##0.000_);_(* \(#,##0.000\);_(* &quot;-&quot;??_);_(@_)"/>
    <numFmt numFmtId="170" formatCode="_(* #,##0.0000_);_(* \(#,##0.0000\);_(* &quot;-&quot;??_);_(@_)"/>
    <numFmt numFmtId="171" formatCode="000\-00\-0000"/>
    <numFmt numFmtId="172" formatCode="mm/dd/yy;@"/>
  </numFmts>
  <fonts count="90">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name val="Arial MT"/>
    </font>
    <font>
      <b/>
      <sz val="14"/>
      <name val="Tahoma"/>
      <family val="2"/>
    </font>
    <font>
      <sz val="11"/>
      <name val="Tahoma"/>
      <family val="2"/>
    </font>
    <font>
      <b/>
      <u/>
      <sz val="16"/>
      <color indexed="12"/>
      <name val="Tahoma"/>
      <family val="2"/>
    </font>
    <font>
      <b/>
      <u/>
      <sz val="14"/>
      <color indexed="12"/>
      <name val="Tahoma"/>
      <family val="2"/>
    </font>
    <font>
      <b/>
      <sz val="11"/>
      <color indexed="12"/>
      <name val="Tahoma"/>
      <family val="2"/>
    </font>
    <font>
      <sz val="12"/>
      <name val="Arial"/>
      <family val="2"/>
    </font>
    <font>
      <sz val="10"/>
      <color theme="1"/>
      <name val="Tahoma"/>
      <family val="2"/>
    </font>
    <font>
      <b/>
      <sz val="12"/>
      <name val="Tahoma"/>
      <family val="2"/>
    </font>
    <font>
      <b/>
      <sz val="11"/>
      <color indexed="8"/>
      <name val="Tahoma"/>
      <family val="2"/>
    </font>
    <font>
      <sz val="10"/>
      <name val="Tahoma"/>
      <family val="2"/>
    </font>
    <font>
      <sz val="11"/>
      <color indexed="12"/>
      <name val="Tahoma"/>
      <family val="2"/>
    </font>
    <font>
      <sz val="11"/>
      <color theme="0"/>
      <name val="Tahoma"/>
      <family val="2"/>
    </font>
    <font>
      <b/>
      <sz val="11"/>
      <name val="Tahoma"/>
      <family val="2"/>
    </font>
    <font>
      <u/>
      <sz val="11"/>
      <name val="Tahoma"/>
      <family val="2"/>
    </font>
    <font>
      <sz val="11"/>
      <color indexed="8"/>
      <name val="Tahoma"/>
      <family val="2"/>
    </font>
    <font>
      <b/>
      <sz val="11"/>
      <color rgb="FFFF0000"/>
      <name val="Tahoma"/>
      <family val="2"/>
    </font>
    <font>
      <b/>
      <sz val="11"/>
      <color indexed="14"/>
      <name val="Tahoma"/>
      <family val="2"/>
    </font>
    <font>
      <sz val="11"/>
      <color indexed="50"/>
      <name val="Tahoma"/>
      <family val="2"/>
    </font>
    <font>
      <b/>
      <sz val="10"/>
      <color indexed="10"/>
      <name val="Tahoma"/>
      <family val="2"/>
    </font>
    <font>
      <b/>
      <sz val="11"/>
      <color indexed="10"/>
      <name val="Tahoma"/>
      <family val="2"/>
    </font>
    <font>
      <b/>
      <sz val="11"/>
      <color indexed="50"/>
      <name val="Tahoma"/>
      <family val="2"/>
    </font>
    <font>
      <b/>
      <sz val="11"/>
      <color theme="0"/>
      <name val="Tahoma"/>
      <family val="2"/>
    </font>
    <font>
      <sz val="12"/>
      <color indexed="12"/>
      <name val="Tahoma"/>
      <family val="2"/>
    </font>
    <font>
      <u/>
      <sz val="10"/>
      <name val="Tahoma"/>
      <family val="2"/>
    </font>
    <font>
      <b/>
      <u/>
      <sz val="10"/>
      <name val="Tahoma"/>
      <family val="2"/>
    </font>
    <font>
      <b/>
      <i/>
      <sz val="11"/>
      <color indexed="10"/>
      <name val="Tahoma"/>
      <family val="2"/>
    </font>
    <font>
      <b/>
      <sz val="9"/>
      <color rgb="FF002060"/>
      <name val="Tahoma"/>
      <family val="2"/>
    </font>
    <font>
      <b/>
      <sz val="11"/>
      <color theme="9"/>
      <name val="Tahoma"/>
      <family val="2"/>
    </font>
    <font>
      <i/>
      <u/>
      <sz val="11"/>
      <name val="Tahoma"/>
      <family val="2"/>
    </font>
    <font>
      <b/>
      <i/>
      <u/>
      <sz val="11"/>
      <name val="Tahoma"/>
      <family val="2"/>
    </font>
    <font>
      <b/>
      <i/>
      <sz val="11"/>
      <color theme="0"/>
      <name val="Tahoma"/>
      <family val="2"/>
    </font>
    <font>
      <b/>
      <i/>
      <sz val="11"/>
      <color rgb="FFFF0000"/>
      <name val="Tahoma"/>
      <family val="2"/>
    </font>
    <font>
      <sz val="11"/>
      <color indexed="10"/>
      <name val="Tahoma"/>
      <family val="2"/>
    </font>
    <font>
      <b/>
      <sz val="14"/>
      <color rgb="FFFF0000"/>
      <name val="Tahoma"/>
      <family val="2"/>
    </font>
    <font>
      <b/>
      <sz val="12"/>
      <color rgb="FFFF0000"/>
      <name val="Tahoma"/>
      <family val="2"/>
    </font>
    <font>
      <b/>
      <sz val="14"/>
      <color rgb="FF00B050"/>
      <name val="Tahoma"/>
      <family val="2"/>
    </font>
    <font>
      <i/>
      <sz val="11"/>
      <name val="Tahoma"/>
      <family val="2"/>
    </font>
    <font>
      <sz val="10"/>
      <name val="Arial Unicode MS"/>
      <family val="2"/>
    </font>
    <font>
      <b/>
      <u/>
      <sz val="11"/>
      <name val="Tahoma"/>
      <family val="2"/>
    </font>
    <font>
      <b/>
      <u/>
      <sz val="10"/>
      <name val="Arial Unicode MS"/>
      <family val="2"/>
    </font>
    <font>
      <b/>
      <sz val="10"/>
      <color indexed="12"/>
      <name val="Arial Unicode MS"/>
      <family val="2"/>
    </font>
    <font>
      <b/>
      <sz val="10"/>
      <color indexed="12"/>
      <name val="Tahoma"/>
      <family val="2"/>
    </font>
    <font>
      <b/>
      <u val="singleAccounting"/>
      <sz val="10"/>
      <name val="Tahoma"/>
      <family val="2"/>
    </font>
    <font>
      <sz val="10"/>
      <color indexed="10"/>
      <name val="Tahoma"/>
      <family val="2"/>
    </font>
    <font>
      <sz val="18"/>
      <name val="Tahoma"/>
      <family val="2"/>
    </font>
    <font>
      <b/>
      <sz val="11"/>
      <color indexed="81"/>
      <name val="Tahoma"/>
      <family val="2"/>
    </font>
    <font>
      <b/>
      <sz val="10"/>
      <color indexed="81"/>
      <name val="Tahoma"/>
      <family val="2"/>
    </font>
    <font>
      <b/>
      <sz val="9"/>
      <color indexed="81"/>
      <name val="Tahoma"/>
      <family val="2"/>
    </font>
    <font>
      <sz val="11"/>
      <color indexed="81"/>
      <name val="Tahoma"/>
      <family val="2"/>
    </font>
    <font>
      <sz val="9"/>
      <color indexed="81"/>
      <name val="Tahoma"/>
      <family val="2"/>
    </font>
    <font>
      <b/>
      <sz val="8"/>
      <color indexed="81"/>
      <name val="Tahoma"/>
      <family val="2"/>
    </font>
    <font>
      <sz val="8"/>
      <color indexed="81"/>
      <name val="Tahoma"/>
      <family val="2"/>
    </font>
    <font>
      <b/>
      <sz val="14"/>
      <color indexed="81"/>
      <name val="Tahoma"/>
      <family val="2"/>
    </font>
    <font>
      <sz val="14"/>
      <color indexed="81"/>
      <name val="Tahoma"/>
      <family val="2"/>
    </font>
    <font>
      <b/>
      <sz val="18"/>
      <color rgb="FFFF0000"/>
      <name val="Tahoma"/>
      <family val="2"/>
    </font>
    <font>
      <b/>
      <sz val="12"/>
      <color theme="1"/>
      <name val="Arial Black"/>
      <family val="2"/>
    </font>
    <font>
      <b/>
      <u/>
      <sz val="14"/>
      <color indexed="8"/>
      <name val="Arial Black"/>
      <family val="2"/>
    </font>
    <font>
      <b/>
      <u/>
      <sz val="12"/>
      <color indexed="8"/>
      <name val="Arial Black"/>
      <family val="2"/>
    </font>
    <font>
      <b/>
      <sz val="12"/>
      <color indexed="8"/>
      <name val="Arial Black"/>
      <family val="2"/>
    </font>
    <font>
      <i/>
      <sz val="10"/>
      <color theme="1"/>
      <name val="Calibri"/>
      <family val="2"/>
      <scheme val="minor"/>
    </font>
    <font>
      <sz val="10"/>
      <color theme="1"/>
      <name val="Calibri"/>
      <family val="2"/>
      <scheme val="minor"/>
    </font>
    <font>
      <sz val="12"/>
      <name val="Symbol"/>
      <family val="1"/>
      <charset val="2"/>
    </font>
    <font>
      <b/>
      <sz val="11"/>
      <color indexed="10"/>
      <name val="Calibri"/>
      <family val="2"/>
    </font>
    <font>
      <u/>
      <sz val="11"/>
      <color theme="1"/>
      <name val="Calibri"/>
      <family val="2"/>
      <scheme val="minor"/>
    </font>
    <font>
      <sz val="11"/>
      <color indexed="8"/>
      <name val="Calibri"/>
      <family val="2"/>
    </font>
    <font>
      <sz val="11"/>
      <color theme="1"/>
      <name val="Calibri"/>
      <family val="2"/>
    </font>
    <font>
      <b/>
      <u/>
      <sz val="11"/>
      <color theme="1"/>
      <name val="Calibri"/>
      <family val="2"/>
      <scheme val="minor"/>
    </font>
    <font>
      <b/>
      <u/>
      <sz val="10"/>
      <color theme="1"/>
      <name val="Calibri"/>
      <family val="2"/>
      <scheme val="minor"/>
    </font>
    <font>
      <b/>
      <u/>
      <sz val="9"/>
      <color theme="1"/>
      <name val="Calibri"/>
      <family val="2"/>
      <scheme val="minor"/>
    </font>
    <font>
      <b/>
      <sz val="10"/>
      <color theme="1"/>
      <name val="Calibri"/>
      <family val="2"/>
      <scheme val="minor"/>
    </font>
    <font>
      <b/>
      <i/>
      <sz val="9"/>
      <color theme="1"/>
      <name val="Calibri"/>
      <family val="2"/>
      <scheme val="minor"/>
    </font>
    <font>
      <b/>
      <sz val="11"/>
      <color indexed="8"/>
      <name val="Calibri"/>
      <family val="2"/>
    </font>
    <font>
      <sz val="12"/>
      <color theme="1"/>
      <name val="Calibri"/>
      <family val="2"/>
      <scheme val="minor"/>
    </font>
    <font>
      <sz val="10"/>
      <name val="Arial"/>
      <family val="2"/>
    </font>
    <font>
      <sz val="11"/>
      <name val="Calibri"/>
      <family val="2"/>
      <scheme val="minor"/>
    </font>
    <font>
      <sz val="16"/>
      <color indexed="81"/>
      <name val="Tahoma"/>
      <family val="2"/>
    </font>
    <font>
      <b/>
      <sz val="18"/>
      <color rgb="FFFF0000"/>
      <name val="Calibri"/>
      <family val="2"/>
      <scheme val="minor"/>
    </font>
    <font>
      <sz val="9"/>
      <color theme="1"/>
      <name val="Calibri"/>
      <family val="2"/>
      <scheme val="minor"/>
    </font>
    <font>
      <b/>
      <sz val="11"/>
      <color rgb="FF299729"/>
      <name val="Calibri"/>
      <family val="2"/>
      <scheme val="minor"/>
    </font>
    <font>
      <b/>
      <sz val="11"/>
      <color indexed="57"/>
      <name val="Calibri"/>
      <family val="2"/>
    </font>
    <font>
      <b/>
      <sz val="11"/>
      <color rgb="FFFF0000"/>
      <name val="Calibri"/>
      <family val="2"/>
      <scheme val="minor"/>
    </font>
    <font>
      <sz val="11"/>
      <color indexed="10"/>
      <name val="Calibri"/>
      <family val="2"/>
    </font>
    <font>
      <b/>
      <sz val="18"/>
      <color theme="1"/>
      <name val="Calibri"/>
      <family val="2"/>
      <scheme val="minor"/>
    </font>
    <font>
      <b/>
      <sz val="10"/>
      <color theme="1"/>
      <name val="Tahoma"/>
      <family val="2"/>
    </font>
    <font>
      <sz val="8"/>
      <name val="Calibri"/>
      <family val="2"/>
      <scheme val="minor"/>
    </font>
  </fonts>
  <fills count="14">
    <fill>
      <patternFill patternType="none"/>
    </fill>
    <fill>
      <patternFill patternType="gray125"/>
    </fill>
    <fill>
      <patternFill patternType="solid">
        <fgColor rgb="FFCCFFCC"/>
        <bgColor indexed="64"/>
      </patternFill>
    </fill>
    <fill>
      <patternFill patternType="solid">
        <fgColor indexed="4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8"/>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8"/>
      </top>
      <bottom style="double">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medium">
        <color indexed="64"/>
      </bottom>
      <diagonal/>
    </border>
  </borders>
  <cellStyleXfs count="5">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4" fillId="0" borderId="0"/>
  </cellStyleXfs>
  <cellXfs count="367">
    <xf numFmtId="0" fontId="0" fillId="0" borderId="0" xfId="0"/>
    <xf numFmtId="0" fontId="5" fillId="0" borderId="0" xfId="4" applyFont="1"/>
    <xf numFmtId="0" fontId="6" fillId="0" borderId="0" xfId="4" applyFont="1" applyAlignment="1">
      <alignment horizontal="center"/>
    </xf>
    <xf numFmtId="0" fontId="6" fillId="0" borderId="0" xfId="4" applyFont="1"/>
    <xf numFmtId="0" fontId="7" fillId="0" borderId="0" xfId="4" applyFont="1" applyAlignment="1">
      <alignment horizontal="center"/>
    </xf>
    <xf numFmtId="14" fontId="8" fillId="0" borderId="0" xfId="4" applyNumberFormat="1" applyFont="1"/>
    <xf numFmtId="44" fontId="9" fillId="2" borderId="1" xfId="2" applyFont="1" applyFill="1" applyBorder="1" applyProtection="1">
      <protection locked="0"/>
    </xf>
    <xf numFmtId="0" fontId="6" fillId="0" borderId="0" xfId="4" applyFont="1" applyBorder="1"/>
    <xf numFmtId="0" fontId="6" fillId="0" borderId="6" xfId="4" applyFont="1" applyBorder="1" applyAlignment="1">
      <alignment horizontal="center"/>
    </xf>
    <xf numFmtId="0" fontId="6" fillId="0" borderId="0" xfId="4" applyFont="1" applyBorder="1" applyAlignment="1">
      <alignment horizontal="center"/>
    </xf>
    <xf numFmtId="0" fontId="6" fillId="0" borderId="0" xfId="4" applyFont="1" applyAlignment="1">
      <alignment horizontal="left"/>
    </xf>
    <xf numFmtId="14" fontId="14" fillId="0" borderId="0" xfId="4" applyNumberFormat="1" applyFont="1"/>
    <xf numFmtId="43" fontId="14" fillId="0" borderId="0" xfId="1" applyFont="1"/>
    <xf numFmtId="164" fontId="6" fillId="0" borderId="0" xfId="4" applyNumberFormat="1" applyFont="1" applyProtection="1"/>
    <xf numFmtId="0" fontId="13" fillId="0" borderId="0" xfId="4" applyFont="1" applyBorder="1" applyAlignment="1">
      <alignment horizontal="center"/>
    </xf>
    <xf numFmtId="0" fontId="6" fillId="0" borderId="0" xfId="4" applyFont="1" applyAlignment="1">
      <alignment horizontal="right"/>
    </xf>
    <xf numFmtId="7" fontId="15" fillId="2" borderId="8" xfId="4" applyNumberFormat="1" applyFont="1" applyFill="1" applyBorder="1" applyAlignment="1" applyProtection="1">
      <alignment horizontal="left"/>
      <protection locked="0"/>
    </xf>
    <xf numFmtId="0" fontId="6" fillId="0" borderId="0" xfId="4" applyFont="1" applyAlignment="1">
      <alignment horizontal="right" vertical="center"/>
    </xf>
    <xf numFmtId="44" fontId="6" fillId="0" borderId="0" xfId="2" applyFont="1" applyAlignment="1" applyProtection="1">
      <alignment horizontal="right" vertical="center"/>
    </xf>
    <xf numFmtId="9" fontId="16" fillId="0" borderId="0" xfId="3" applyNumberFormat="1" applyFont="1" applyFill="1" applyAlignment="1" applyProtection="1">
      <alignment horizontal="right" vertical="center"/>
    </xf>
    <xf numFmtId="44" fontId="13" fillId="0" borderId="0" xfId="2" applyFont="1" applyAlignment="1"/>
    <xf numFmtId="0" fontId="17" fillId="0" borderId="0" xfId="4" applyFont="1" applyBorder="1" applyAlignment="1">
      <alignment horizontal="center"/>
    </xf>
    <xf numFmtId="0" fontId="14" fillId="0" borderId="0" xfId="4" applyFont="1" applyAlignment="1">
      <alignment horizontal="left"/>
    </xf>
    <xf numFmtId="0" fontId="14" fillId="0" borderId="0" xfId="4" applyFont="1"/>
    <xf numFmtId="0" fontId="14" fillId="0" borderId="0" xfId="4" applyFont="1" applyBorder="1" applyAlignment="1">
      <alignment horizontal="center"/>
    </xf>
    <xf numFmtId="0" fontId="6" fillId="0" borderId="0" xfId="4" applyFont="1" applyBorder="1" applyAlignment="1">
      <alignment horizontal="centerContinuous"/>
    </xf>
    <xf numFmtId="0" fontId="6" fillId="0" borderId="0" xfId="4" applyFont="1" applyBorder="1" applyAlignment="1">
      <alignment horizontal="left"/>
    </xf>
    <xf numFmtId="165" fontId="18" fillId="0" borderId="0" xfId="1" applyNumberFormat="1" applyFont="1" applyBorder="1" applyAlignment="1">
      <alignment horizontal="centerContinuous"/>
    </xf>
    <xf numFmtId="49" fontId="15" fillId="2" borderId="8" xfId="4" applyNumberFormat="1" applyFont="1" applyFill="1" applyBorder="1" applyAlignment="1" applyProtection="1">
      <alignment horizontal="left"/>
      <protection locked="0"/>
    </xf>
    <xf numFmtId="43" fontId="15" fillId="2" borderId="8" xfId="1" applyFont="1" applyFill="1" applyBorder="1" applyProtection="1">
      <protection locked="0"/>
    </xf>
    <xf numFmtId="9" fontId="19" fillId="0" borderId="0" xfId="3" applyFont="1" applyAlignment="1" applyProtection="1">
      <alignment horizontal="center"/>
    </xf>
    <xf numFmtId="0" fontId="20" fillId="0" borderId="0" xfId="4" applyFont="1" applyAlignment="1">
      <alignment horizontal="left"/>
    </xf>
    <xf numFmtId="166" fontId="17" fillId="0" borderId="0" xfId="4" applyNumberFormat="1" applyFont="1" applyAlignment="1">
      <alignment horizontal="left"/>
    </xf>
    <xf numFmtId="166" fontId="17" fillId="0" borderId="0" xfId="4" applyNumberFormat="1" applyFont="1" applyAlignment="1">
      <alignment horizontal="center"/>
    </xf>
    <xf numFmtId="165" fontId="6" fillId="0" borderId="0" xfId="1" applyNumberFormat="1" applyFont="1" applyBorder="1" applyAlignment="1">
      <alignment horizontal="right"/>
    </xf>
    <xf numFmtId="0" fontId="21" fillId="0" borderId="0" xfId="4" applyFont="1" applyAlignment="1">
      <alignment horizontal="left"/>
    </xf>
    <xf numFmtId="44" fontId="21" fillId="0" borderId="0" xfId="2" applyFont="1" applyAlignment="1" applyProtection="1">
      <alignment vertical="center"/>
    </xf>
    <xf numFmtId="0" fontId="21" fillId="0" borderId="0" xfId="4" applyFont="1" applyAlignment="1">
      <alignment horizontal="right"/>
    </xf>
    <xf numFmtId="44" fontId="21" fillId="0" borderId="0" xfId="2" quotePrefix="1" applyFont="1"/>
    <xf numFmtId="165" fontId="14" fillId="0" borderId="0" xfId="1" applyNumberFormat="1" applyFont="1" applyBorder="1" applyAlignment="1">
      <alignment horizontal="right"/>
    </xf>
    <xf numFmtId="0" fontId="22" fillId="0" borderId="0" xfId="4" applyFont="1" applyBorder="1" applyAlignment="1">
      <alignment horizontal="left"/>
    </xf>
    <xf numFmtId="44" fontId="19" fillId="0" borderId="0" xfId="2" applyFont="1" applyBorder="1" applyAlignment="1"/>
    <xf numFmtId="166" fontId="6" fillId="0" borderId="0" xfId="4" applyNumberFormat="1" applyFont="1" applyBorder="1" applyAlignment="1">
      <alignment horizontal="left"/>
    </xf>
    <xf numFmtId="49" fontId="15" fillId="0" borderId="8" xfId="4" applyNumberFormat="1" applyFont="1" applyFill="1" applyBorder="1" applyAlignment="1" applyProtection="1">
      <alignment horizontal="left"/>
    </xf>
    <xf numFmtId="0" fontId="9" fillId="0" borderId="0" xfId="4" applyFont="1"/>
    <xf numFmtId="0" fontId="9" fillId="0" borderId="0" xfId="4" applyFont="1" applyAlignment="1">
      <alignment horizontal="right"/>
    </xf>
    <xf numFmtId="44" fontId="9" fillId="0" borderId="0" xfId="2" quotePrefix="1" applyFont="1"/>
    <xf numFmtId="0" fontId="23" fillId="0" borderId="0" xfId="4" applyFont="1" applyAlignment="1">
      <alignment horizontal="left"/>
    </xf>
    <xf numFmtId="165" fontId="23" fillId="0" borderId="0" xfId="1" applyNumberFormat="1" applyFont="1" applyBorder="1" applyAlignment="1">
      <alignment horizontal="right"/>
    </xf>
    <xf numFmtId="164" fontId="6" fillId="0" borderId="0" xfId="4" applyNumberFormat="1" applyFont="1" applyAlignment="1" applyProtection="1">
      <alignment horizontal="right" vertical="center"/>
    </xf>
    <xf numFmtId="43" fontId="6" fillId="2" borderId="8" xfId="1" applyFont="1" applyFill="1" applyBorder="1" applyProtection="1">
      <protection locked="0"/>
    </xf>
    <xf numFmtId="0" fontId="6" fillId="0" borderId="9" xfId="4" applyFont="1" applyBorder="1"/>
    <xf numFmtId="0" fontId="24" fillId="0" borderId="0" xfId="4" applyFont="1"/>
    <xf numFmtId="0" fontId="25" fillId="0" borderId="0" xfId="4" applyFont="1" applyAlignment="1">
      <alignment horizontal="center"/>
    </xf>
    <xf numFmtId="0" fontId="6" fillId="0" borderId="0" xfId="4" applyFont="1" applyProtection="1">
      <protection locked="0"/>
    </xf>
    <xf numFmtId="0" fontId="6" fillId="0" borderId="0" xfId="4" applyFont="1" applyAlignment="1" applyProtection="1">
      <alignment horizontal="left"/>
      <protection locked="0"/>
    </xf>
    <xf numFmtId="4" fontId="14" fillId="0" borderId="0" xfId="1" applyNumberFormat="1" applyFont="1" applyBorder="1" applyAlignment="1" applyProtection="1">
      <alignment horizontal="right"/>
      <protection locked="0"/>
    </xf>
    <xf numFmtId="165" fontId="14" fillId="0" borderId="0" xfId="1" applyNumberFormat="1" applyFont="1" applyBorder="1" applyAlignment="1" applyProtection="1">
      <alignment horizontal="left"/>
      <protection locked="0"/>
    </xf>
    <xf numFmtId="165" fontId="14" fillId="0" borderId="0" xfId="1" applyNumberFormat="1" applyFont="1" applyBorder="1" applyAlignment="1" applyProtection="1">
      <alignment horizontal="right"/>
      <protection locked="0"/>
    </xf>
    <xf numFmtId="44" fontId="15" fillId="0" borderId="0" xfId="2" applyFont="1" applyProtection="1"/>
    <xf numFmtId="0" fontId="17" fillId="0" borderId="0" xfId="4" applyFont="1" applyAlignment="1">
      <alignment horizontal="right" vertical="center"/>
    </xf>
    <xf numFmtId="44" fontId="17" fillId="0" borderId="0" xfId="2" applyFont="1" applyProtection="1"/>
    <xf numFmtId="10" fontId="17" fillId="0" borderId="0" xfId="3" applyNumberFormat="1" applyFont="1" applyProtection="1"/>
    <xf numFmtId="43" fontId="17" fillId="0" borderId="0" xfId="1" applyFont="1" applyProtection="1"/>
    <xf numFmtId="44" fontId="17" fillId="0" borderId="10" xfId="2" applyFont="1" applyBorder="1" applyProtection="1"/>
    <xf numFmtId="10" fontId="17" fillId="0" borderId="10" xfId="3" applyNumberFormat="1" applyFont="1" applyBorder="1" applyProtection="1"/>
    <xf numFmtId="0" fontId="26" fillId="0" borderId="0" xfId="4" applyFont="1" applyAlignment="1">
      <alignment horizontal="left"/>
    </xf>
    <xf numFmtId="4" fontId="14" fillId="0" borderId="0" xfId="1" applyNumberFormat="1" applyFont="1" applyBorder="1" applyAlignment="1">
      <alignment horizontal="right"/>
    </xf>
    <xf numFmtId="43" fontId="6" fillId="0" borderId="0" xfId="1" applyFont="1" applyAlignment="1" applyProtection="1">
      <alignment horizontal="right"/>
    </xf>
    <xf numFmtId="44" fontId="6" fillId="0" borderId="0" xfId="2" applyFont="1"/>
    <xf numFmtId="49" fontId="6" fillId="0" borderId="0" xfId="4" applyNumberFormat="1" applyFont="1" applyAlignment="1">
      <alignment horizontal="center"/>
    </xf>
    <xf numFmtId="14" fontId="14" fillId="0" borderId="0" xfId="4" applyNumberFormat="1" applyFont="1" applyBorder="1" applyAlignment="1">
      <alignment horizontal="center"/>
    </xf>
    <xf numFmtId="0" fontId="14" fillId="0" borderId="0" xfId="4" applyFont="1" applyAlignment="1">
      <alignment horizontal="center"/>
    </xf>
    <xf numFmtId="0" fontId="28" fillId="0" borderId="0" xfId="4" applyFont="1" applyAlignment="1">
      <alignment horizontal="center"/>
    </xf>
    <xf numFmtId="165" fontId="18" fillId="0" borderId="0" xfId="1" applyNumberFormat="1" applyFont="1" applyBorder="1" applyAlignment="1">
      <alignment horizontal="right"/>
    </xf>
    <xf numFmtId="167" fontId="6" fillId="0" borderId="0" xfId="4" applyNumberFormat="1" applyFont="1" applyProtection="1"/>
    <xf numFmtId="0" fontId="28" fillId="0" borderId="16" xfId="4" applyFont="1" applyBorder="1" applyAlignment="1">
      <alignment horizontal="center"/>
    </xf>
    <xf numFmtId="0" fontId="28" fillId="0" borderId="17" xfId="4" applyFont="1" applyBorder="1" applyAlignment="1">
      <alignment horizontal="center"/>
    </xf>
    <xf numFmtId="167" fontId="6" fillId="0" borderId="0" xfId="4" applyNumberFormat="1" applyFont="1" applyAlignment="1" applyProtection="1">
      <alignment horizontal="center"/>
    </xf>
    <xf numFmtId="0" fontId="16" fillId="0" borderId="0" xfId="4" applyFont="1" applyAlignment="1">
      <alignment horizontal="center"/>
    </xf>
    <xf numFmtId="0" fontId="20" fillId="0" borderId="0" xfId="4" applyFont="1" applyAlignment="1">
      <alignment horizontal="center" vertical="center"/>
    </xf>
    <xf numFmtId="43" fontId="14" fillId="2" borderId="8" xfId="1" applyFont="1" applyFill="1" applyBorder="1" applyAlignment="1" applyProtection="1">
      <protection locked="0"/>
    </xf>
    <xf numFmtId="10" fontId="14" fillId="0" borderId="8" xfId="3" applyNumberFormat="1" applyFont="1" applyBorder="1" applyAlignment="1">
      <alignment horizontal="center"/>
    </xf>
    <xf numFmtId="0" fontId="18" fillId="0" borderId="0" xfId="4" applyFont="1" applyAlignment="1">
      <alignment horizontal="center"/>
    </xf>
    <xf numFmtId="167" fontId="18" fillId="0" borderId="0" xfId="4" applyNumberFormat="1" applyFont="1" applyAlignment="1" applyProtection="1">
      <alignment horizontal="center"/>
    </xf>
    <xf numFmtId="49" fontId="18" fillId="0" borderId="0" xfId="4" applyNumberFormat="1" applyFont="1" applyBorder="1" applyAlignment="1">
      <alignment horizontal="center"/>
    </xf>
    <xf numFmtId="0" fontId="18" fillId="0" borderId="0" xfId="4" applyFont="1" applyAlignment="1">
      <alignment horizontal="left"/>
    </xf>
    <xf numFmtId="0" fontId="18" fillId="0" borderId="0" xfId="4" applyFont="1" applyBorder="1" applyAlignment="1">
      <alignment horizontal="center"/>
    </xf>
    <xf numFmtId="14" fontId="15" fillId="0" borderId="8" xfId="4" applyNumberFormat="1" applyFont="1" applyFill="1" applyBorder="1" applyAlignment="1" applyProtection="1">
      <alignment horizontal="center"/>
    </xf>
    <xf numFmtId="43" fontId="6" fillId="0" borderId="18" xfId="1" applyFont="1" applyFill="1" applyBorder="1" applyAlignment="1" applyProtection="1">
      <alignment horizontal="right"/>
    </xf>
    <xf numFmtId="43" fontId="15" fillId="2" borderId="8" xfId="1" applyFont="1" applyFill="1" applyBorder="1" applyAlignment="1" applyProtection="1">
      <alignment horizontal="center"/>
      <protection locked="0"/>
    </xf>
    <xf numFmtId="43" fontId="6" fillId="0" borderId="0" xfId="1" applyFont="1"/>
    <xf numFmtId="43" fontId="6" fillId="0" borderId="0" xfId="1" applyFont="1" applyAlignment="1" applyProtection="1">
      <alignment horizontal="right" vertical="center"/>
    </xf>
    <xf numFmtId="169" fontId="6" fillId="0" borderId="0" xfId="1" applyNumberFormat="1" applyFont="1" applyAlignment="1" applyProtection="1">
      <alignment horizontal="right" vertical="center"/>
    </xf>
    <xf numFmtId="170" fontId="6" fillId="0" borderId="0" xfId="1" applyNumberFormat="1" applyFont="1" applyAlignment="1" applyProtection="1">
      <alignment horizontal="right" vertical="center"/>
    </xf>
    <xf numFmtId="43" fontId="6" fillId="0" borderId="0" xfId="1" applyNumberFormat="1" applyFont="1" applyAlignment="1" applyProtection="1">
      <alignment horizontal="right" vertical="center"/>
    </xf>
    <xf numFmtId="165" fontId="6" fillId="0" borderId="0" xfId="1" applyNumberFormat="1" applyFont="1" applyAlignment="1">
      <alignment horizontal="right"/>
    </xf>
    <xf numFmtId="14" fontId="15" fillId="2" borderId="8" xfId="4" applyNumberFormat="1" applyFont="1" applyFill="1" applyBorder="1" applyAlignment="1" applyProtection="1">
      <alignment horizontal="center"/>
      <protection locked="0"/>
    </xf>
    <xf numFmtId="43" fontId="6" fillId="0" borderId="19" xfId="1" applyFont="1" applyFill="1" applyBorder="1" applyAlignment="1" applyProtection="1">
      <alignment horizontal="right"/>
    </xf>
    <xf numFmtId="0" fontId="14" fillId="0" borderId="0" xfId="4" applyFont="1" applyAlignment="1">
      <alignment horizontal="right"/>
    </xf>
    <xf numFmtId="168" fontId="15" fillId="2" borderId="8" xfId="3" quotePrefix="1" applyNumberFormat="1" applyFont="1" applyFill="1" applyBorder="1" applyAlignment="1" applyProtection="1">
      <alignment horizontal="center"/>
      <protection locked="0"/>
    </xf>
    <xf numFmtId="0" fontId="28" fillId="0" borderId="0" xfId="4" applyFont="1"/>
    <xf numFmtId="0" fontId="18" fillId="0" borderId="0" xfId="4" applyFont="1"/>
    <xf numFmtId="43" fontId="14" fillId="0" borderId="0" xfId="1" applyNumberFormat="1" applyFont="1" applyAlignment="1">
      <alignment horizontal="right" vertical="center"/>
    </xf>
    <xf numFmtId="14" fontId="15" fillId="0" borderId="0" xfId="4" applyNumberFormat="1" applyFont="1" applyAlignment="1" applyProtection="1">
      <alignment horizontal="center"/>
    </xf>
    <xf numFmtId="0" fontId="30" fillId="0" borderId="0" xfId="4" applyFont="1" applyAlignment="1" applyProtection="1">
      <alignment horizontal="center"/>
    </xf>
    <xf numFmtId="43" fontId="15" fillId="0" borderId="0" xfId="1" applyFont="1" applyProtection="1"/>
    <xf numFmtId="43" fontId="15" fillId="0" borderId="0" xfId="1" applyFont="1" applyAlignment="1" applyProtection="1">
      <alignment horizontal="center"/>
    </xf>
    <xf numFmtId="43" fontId="6" fillId="0" borderId="0" xfId="1" applyFont="1" applyAlignment="1">
      <alignment horizontal="right" vertical="center"/>
    </xf>
    <xf numFmtId="170" fontId="6" fillId="0" borderId="0" xfId="1" applyNumberFormat="1" applyFont="1" applyAlignment="1">
      <alignment horizontal="right" vertical="center"/>
    </xf>
    <xf numFmtId="0" fontId="6" fillId="0" borderId="0" xfId="4" applyFont="1" applyProtection="1"/>
    <xf numFmtId="43" fontId="31" fillId="0" borderId="0" xfId="1" applyFont="1" applyBorder="1" applyAlignment="1" applyProtection="1">
      <alignment horizontal="center" vertical="top" wrapText="1"/>
    </xf>
    <xf numFmtId="10" fontId="14" fillId="0" borderId="0" xfId="3" applyNumberFormat="1" applyFont="1" applyBorder="1" applyAlignment="1">
      <alignment horizontal="center"/>
    </xf>
    <xf numFmtId="0" fontId="32" fillId="0" borderId="20" xfId="4" applyFont="1" applyBorder="1" applyAlignment="1">
      <alignment horizontal="center"/>
    </xf>
    <xf numFmtId="0" fontId="17" fillId="0" borderId="20" xfId="4" applyFont="1" applyBorder="1" applyAlignment="1">
      <alignment horizontal="center"/>
    </xf>
    <xf numFmtId="0" fontId="17" fillId="0" borderId="0" xfId="4" applyFont="1" applyAlignment="1">
      <alignment horizontal="right"/>
    </xf>
    <xf numFmtId="170" fontId="17" fillId="0" borderId="0" xfId="1" applyNumberFormat="1" applyFont="1" applyAlignment="1">
      <alignment horizontal="right" vertical="center"/>
    </xf>
    <xf numFmtId="43" fontId="14" fillId="0" borderId="0" xfId="1" applyFont="1" applyBorder="1" applyAlignment="1">
      <alignment horizontal="center"/>
    </xf>
    <xf numFmtId="10" fontId="33" fillId="0" borderId="0" xfId="3" applyNumberFormat="1" applyFont="1" applyAlignment="1">
      <alignment horizontal="center"/>
    </xf>
    <xf numFmtId="9" fontId="33" fillId="0" borderId="0" xfId="3" applyFont="1" applyAlignment="1">
      <alignment horizontal="right"/>
    </xf>
    <xf numFmtId="10" fontId="33" fillId="0" borderId="0" xfId="3" applyNumberFormat="1" applyFont="1" applyAlignment="1">
      <alignment horizontal="right"/>
    </xf>
    <xf numFmtId="9" fontId="34" fillId="0" borderId="0" xfId="3" applyFont="1" applyAlignment="1">
      <alignment horizontal="left" vertical="center"/>
    </xf>
    <xf numFmtId="170" fontId="34" fillId="0" borderId="0" xfId="1" applyNumberFormat="1" applyFont="1" applyAlignment="1">
      <alignment horizontal="left" vertical="center"/>
    </xf>
    <xf numFmtId="0" fontId="6" fillId="0" borderId="0" xfId="4" applyFont="1" applyAlignment="1" applyProtection="1">
      <alignment horizontal="center"/>
    </xf>
    <xf numFmtId="14" fontId="6" fillId="0" borderId="0" xfId="4" applyNumberFormat="1" applyFont="1" applyAlignment="1" applyProtection="1">
      <alignment horizontal="left"/>
    </xf>
    <xf numFmtId="10" fontId="15" fillId="0" borderId="0" xfId="3" applyNumberFormat="1" applyFont="1" applyAlignment="1" applyProtection="1">
      <alignment horizontal="center" vertical="center"/>
    </xf>
    <xf numFmtId="10" fontId="15" fillId="0" borderId="0" xfId="3" applyNumberFormat="1" applyFont="1" applyFill="1" applyAlignment="1" applyProtection="1">
      <alignment horizontal="center" vertical="center"/>
    </xf>
    <xf numFmtId="10" fontId="15" fillId="2" borderId="0" xfId="3" applyNumberFormat="1" applyFont="1" applyFill="1" applyBorder="1" applyProtection="1"/>
    <xf numFmtId="10" fontId="15" fillId="0" borderId="0" xfId="3" applyNumberFormat="1" applyFont="1" applyProtection="1"/>
    <xf numFmtId="0" fontId="30" fillId="0" borderId="0" xfId="4" applyFont="1" applyFill="1" applyBorder="1" applyAlignment="1" applyProtection="1">
      <alignment horizontal="left"/>
    </xf>
    <xf numFmtId="0" fontId="6" fillId="0" borderId="0" xfId="4" applyFont="1" applyAlignment="1" applyProtection="1">
      <alignment horizontal="left"/>
    </xf>
    <xf numFmtId="0" fontId="14" fillId="0" borderId="0" xfId="4" applyFont="1" applyAlignment="1" applyProtection="1">
      <alignment horizontal="center"/>
    </xf>
    <xf numFmtId="0" fontId="28" fillId="0" borderId="0" xfId="4" applyFont="1" applyProtection="1"/>
    <xf numFmtId="43" fontId="14" fillId="0" borderId="0" xfId="1" applyFont="1" applyBorder="1" applyAlignment="1" applyProtection="1">
      <alignment horizontal="center"/>
    </xf>
    <xf numFmtId="165" fontId="6" fillId="0" borderId="0" xfId="1" applyNumberFormat="1" applyFont="1" applyBorder="1" applyAlignment="1" applyProtection="1">
      <alignment horizontal="right"/>
    </xf>
    <xf numFmtId="0" fontId="22" fillId="0" borderId="0" xfId="4" applyFont="1" applyBorder="1" applyAlignment="1" applyProtection="1">
      <alignment horizontal="left"/>
    </xf>
    <xf numFmtId="43" fontId="14" fillId="0" borderId="0" xfId="1" applyNumberFormat="1" applyFont="1" applyAlignment="1" applyProtection="1">
      <alignment horizontal="right" vertical="center"/>
    </xf>
    <xf numFmtId="43" fontId="6" fillId="0" borderId="0" xfId="1" applyFont="1" applyProtection="1"/>
    <xf numFmtId="0" fontId="35" fillId="0" borderId="0" xfId="4" applyFont="1" applyFill="1" applyBorder="1" applyAlignment="1" applyProtection="1">
      <alignment horizontal="left"/>
    </xf>
    <xf numFmtId="0" fontId="36" fillId="0" borderId="0" xfId="4" applyFont="1" applyFill="1" applyBorder="1" applyAlignment="1" applyProtection="1">
      <alignment horizontal="left"/>
    </xf>
    <xf numFmtId="0" fontId="37" fillId="0" borderId="0" xfId="4" applyFont="1" applyFill="1" applyBorder="1" applyAlignment="1" applyProtection="1">
      <alignment horizontal="center"/>
    </xf>
    <xf numFmtId="43" fontId="37" fillId="0" borderId="0" xfId="1" applyFont="1" applyFill="1" applyBorder="1" applyProtection="1"/>
    <xf numFmtId="0" fontId="30" fillId="0" borderId="0" xfId="4" applyFont="1" applyFill="1" applyBorder="1" applyAlignment="1" applyProtection="1">
      <alignment horizontal="right"/>
    </xf>
    <xf numFmtId="0" fontId="24" fillId="0" borderId="0" xfId="4" applyFont="1" applyAlignment="1" applyProtection="1">
      <alignment horizontal="right"/>
    </xf>
    <xf numFmtId="0" fontId="28" fillId="0" borderId="0" xfId="4" applyFont="1" applyAlignment="1" applyProtection="1">
      <alignment horizontal="center"/>
    </xf>
    <xf numFmtId="165" fontId="18" fillId="0" borderId="0" xfId="1" applyNumberFormat="1" applyFont="1" applyAlignment="1" applyProtection="1">
      <alignment horizontal="right"/>
    </xf>
    <xf numFmtId="0" fontId="38" fillId="0" borderId="0" xfId="4" applyFont="1" applyProtection="1"/>
    <xf numFmtId="0" fontId="39" fillId="0" borderId="0" xfId="4" applyFont="1" applyProtection="1"/>
    <xf numFmtId="43" fontId="40" fillId="0" borderId="0" xfId="1" applyFont="1" applyAlignment="1" applyProtection="1">
      <alignment horizontal="left" vertical="center"/>
    </xf>
    <xf numFmtId="0" fontId="6" fillId="0" borderId="0" xfId="1" applyNumberFormat="1" applyFont="1" applyAlignment="1" applyProtection="1">
      <alignment horizontal="right" vertical="center"/>
    </xf>
    <xf numFmtId="0" fontId="37" fillId="0" borderId="0" xfId="4" applyFont="1" applyFill="1" applyBorder="1" applyProtection="1"/>
    <xf numFmtId="49" fontId="6" fillId="0" borderId="0" xfId="4" applyNumberFormat="1" applyFont="1" applyAlignment="1" applyProtection="1">
      <alignment horizontal="center"/>
    </xf>
    <xf numFmtId="0" fontId="6" fillId="0" borderId="0" xfId="4" applyFont="1" applyAlignment="1" applyProtection="1">
      <alignment horizontal="right" vertical="center"/>
    </xf>
    <xf numFmtId="44" fontId="14" fillId="0" borderId="0" xfId="2" applyFont="1" applyProtection="1"/>
    <xf numFmtId="165" fontId="37" fillId="0" borderId="0" xfId="1" applyNumberFormat="1" applyFont="1" applyAlignment="1" applyProtection="1">
      <alignment horizontal="right"/>
    </xf>
    <xf numFmtId="0" fontId="30" fillId="0" borderId="0" xfId="4" applyNumberFormat="1" applyFont="1" applyBorder="1" applyAlignment="1" applyProtection="1">
      <alignment horizontal="left"/>
    </xf>
    <xf numFmtId="0" fontId="30" fillId="0" borderId="0" xfId="4" quotePrefix="1" applyFont="1" applyFill="1" applyBorder="1" applyAlignment="1" applyProtection="1">
      <alignment horizontal="right"/>
    </xf>
    <xf numFmtId="49" fontId="18" fillId="0" borderId="0" xfId="4" applyNumberFormat="1" applyFont="1" applyBorder="1" applyAlignment="1" applyProtection="1">
      <alignment horizontal="center"/>
    </xf>
    <xf numFmtId="49" fontId="6" fillId="0" borderId="6" xfId="4" applyNumberFormat="1" applyFont="1" applyBorder="1" applyAlignment="1" applyProtection="1">
      <alignment horizontal="centerContinuous"/>
    </xf>
    <xf numFmtId="0" fontId="41" fillId="0" borderId="6" xfId="4" applyFont="1" applyBorder="1" applyAlignment="1" applyProtection="1">
      <alignment horizontal="centerContinuous"/>
    </xf>
    <xf numFmtId="0" fontId="6" fillId="0" borderId="6" xfId="4" applyFont="1" applyBorder="1" applyAlignment="1" applyProtection="1">
      <alignment horizontal="centerContinuous"/>
    </xf>
    <xf numFmtId="0" fontId="14" fillId="0" borderId="0" xfId="4" applyFont="1" applyAlignment="1" applyProtection="1">
      <alignment horizontal="left"/>
    </xf>
    <xf numFmtId="6" fontId="14" fillId="0" borderId="0" xfId="4" applyNumberFormat="1" applyFont="1" applyBorder="1" applyProtection="1"/>
    <xf numFmtId="0" fontId="6" fillId="0" borderId="6" xfId="4" applyFont="1" applyBorder="1" applyAlignment="1">
      <alignment horizontal="centerContinuous"/>
    </xf>
    <xf numFmtId="49" fontId="6" fillId="0" borderId="6" xfId="4" applyNumberFormat="1" applyFont="1" applyBorder="1" applyAlignment="1">
      <alignment horizontal="centerContinuous"/>
    </xf>
    <xf numFmtId="49" fontId="6" fillId="0" borderId="0" xfId="4" applyNumberFormat="1" applyFont="1" applyBorder="1" applyAlignment="1">
      <alignment horizontal="centerContinuous"/>
    </xf>
    <xf numFmtId="164" fontId="6" fillId="0" borderId="0" xfId="4" applyNumberFormat="1" applyFont="1" applyAlignment="1" applyProtection="1">
      <alignment horizontal="center"/>
    </xf>
    <xf numFmtId="0" fontId="42" fillId="0" borderId="0" xfId="4" applyFont="1" applyAlignment="1">
      <alignment horizontal="left"/>
    </xf>
    <xf numFmtId="6" fontId="14" fillId="0" borderId="0" xfId="4" applyNumberFormat="1" applyFont="1" applyBorder="1"/>
    <xf numFmtId="49" fontId="18" fillId="0" borderId="0" xfId="4" applyNumberFormat="1" applyFont="1" applyAlignment="1">
      <alignment horizontal="center"/>
    </xf>
    <xf numFmtId="164" fontId="18" fillId="0" borderId="0" xfId="4" applyNumberFormat="1" applyFont="1" applyAlignment="1" applyProtection="1">
      <alignment horizontal="center"/>
    </xf>
    <xf numFmtId="164" fontId="43" fillId="0" borderId="21" xfId="4" applyNumberFormat="1" applyFont="1" applyBorder="1" applyAlignment="1" applyProtection="1">
      <alignment horizontal="center"/>
    </xf>
    <xf numFmtId="0" fontId="43" fillId="0" borderId="0" xfId="4" applyFont="1" applyAlignment="1">
      <alignment horizontal="center"/>
    </xf>
    <xf numFmtId="0" fontId="44" fillId="0" borderId="9" xfId="4" applyFont="1" applyBorder="1" applyAlignment="1">
      <alignment horizontal="left"/>
    </xf>
    <xf numFmtId="0" fontId="15" fillId="2" borderId="8" xfId="4" applyFont="1" applyFill="1" applyBorder="1" applyAlignment="1" applyProtection="1">
      <alignment horizontal="center"/>
      <protection locked="0"/>
    </xf>
    <xf numFmtId="14" fontId="15" fillId="0" borderId="0" xfId="4" applyNumberFormat="1" applyFont="1" applyFill="1" applyBorder="1" applyAlignment="1" applyProtection="1">
      <alignment horizontal="center"/>
    </xf>
    <xf numFmtId="10" fontId="9" fillId="2" borderId="17" xfId="3" applyNumberFormat="1" applyFont="1" applyFill="1" applyBorder="1" applyAlignment="1" applyProtection="1">
      <alignment horizontal="center"/>
      <protection locked="0"/>
    </xf>
    <xf numFmtId="43" fontId="15" fillId="0" borderId="0" xfId="1" applyFont="1" applyAlignment="1" applyProtection="1">
      <alignment horizontal="center"/>
      <protection locked="0"/>
    </xf>
    <xf numFmtId="14" fontId="9" fillId="2" borderId="8" xfId="3" applyNumberFormat="1" applyFont="1" applyFill="1" applyBorder="1" applyAlignment="1" applyProtection="1">
      <alignment horizontal="center"/>
      <protection locked="0"/>
    </xf>
    <xf numFmtId="1" fontId="9" fillId="2" borderId="8" xfId="3" applyNumberFormat="1" applyFont="1" applyFill="1" applyBorder="1" applyAlignment="1" applyProtection="1">
      <alignment horizontal="center"/>
      <protection locked="0"/>
    </xf>
    <xf numFmtId="44" fontId="17" fillId="0" borderId="0" xfId="2" quotePrefix="1" applyFont="1" applyFill="1" applyProtection="1"/>
    <xf numFmtId="10" fontId="6" fillId="0" borderId="0" xfId="3" applyNumberFormat="1" applyFont="1" applyProtection="1"/>
    <xf numFmtId="44" fontId="6" fillId="0" borderId="0" xfId="2" applyFont="1" applyProtection="1"/>
    <xf numFmtId="37" fontId="24" fillId="0" borderId="0" xfId="4" applyNumberFormat="1" applyFont="1" applyAlignment="1" applyProtection="1">
      <alignment horizontal="center"/>
    </xf>
    <xf numFmtId="0" fontId="44" fillId="0" borderId="22" xfId="4" applyFont="1" applyBorder="1" applyAlignment="1">
      <alignment horizontal="left"/>
    </xf>
    <xf numFmtId="0" fontId="45" fillId="0" borderId="0" xfId="4" applyFont="1" applyAlignment="1">
      <alignment horizontal="left"/>
    </xf>
    <xf numFmtId="0" fontId="46" fillId="0" borderId="0" xfId="4" applyFont="1" applyAlignment="1">
      <alignment horizontal="left"/>
    </xf>
    <xf numFmtId="44" fontId="47" fillId="0" borderId="0" xfId="2" applyFont="1" applyProtection="1"/>
    <xf numFmtId="44" fontId="46" fillId="0" borderId="0" xfId="2" applyFont="1" applyProtection="1"/>
    <xf numFmtId="165" fontId="48" fillId="0" borderId="0" xfId="1" applyNumberFormat="1" applyFont="1" applyBorder="1" applyAlignment="1" applyProtection="1">
      <alignment horizontal="right"/>
    </xf>
    <xf numFmtId="0" fontId="14" fillId="0" borderId="0" xfId="4" applyFont="1" applyBorder="1" applyAlignment="1">
      <alignment horizontal="left"/>
    </xf>
    <xf numFmtId="0" fontId="49" fillId="0" borderId="0" xfId="4" applyFont="1"/>
    <xf numFmtId="44" fontId="14" fillId="0" borderId="0" xfId="2" applyFont="1" applyAlignment="1" applyProtection="1">
      <alignment horizontal="left"/>
    </xf>
    <xf numFmtId="0" fontId="14" fillId="0" borderId="0" xfId="4" applyFont="1" applyBorder="1"/>
    <xf numFmtId="14" fontId="9" fillId="2" borderId="8" xfId="3" applyNumberFormat="1" applyFont="1" applyFill="1" applyBorder="1" applyAlignment="1" applyProtection="1">
      <alignment horizontal="right"/>
      <protection locked="0"/>
    </xf>
    <xf numFmtId="0" fontId="6" fillId="3" borderId="9" xfId="4" applyFont="1" applyFill="1" applyBorder="1" applyAlignment="1">
      <alignment horizontal="center"/>
    </xf>
    <xf numFmtId="0" fontId="6" fillId="3" borderId="9" xfId="4" applyFont="1" applyFill="1" applyBorder="1" applyProtection="1"/>
    <xf numFmtId="0" fontId="6" fillId="3" borderId="9" xfId="4" applyFont="1" applyFill="1" applyBorder="1"/>
    <xf numFmtId="14" fontId="6" fillId="3" borderId="9" xfId="4" applyNumberFormat="1" applyFont="1" applyFill="1" applyBorder="1"/>
    <xf numFmtId="14" fontId="6" fillId="3" borderId="9" xfId="4" applyNumberFormat="1" applyFont="1" applyFill="1" applyBorder="1" applyAlignment="1">
      <alignment horizontal="center"/>
    </xf>
    <xf numFmtId="10" fontId="6" fillId="3" borderId="9" xfId="4" applyNumberFormat="1" applyFont="1" applyFill="1" applyBorder="1"/>
    <xf numFmtId="43" fontId="6" fillId="3" borderId="22" xfId="4" applyNumberFormat="1" applyFont="1" applyFill="1" applyBorder="1"/>
    <xf numFmtId="14" fontId="6" fillId="3" borderId="22" xfId="4" applyNumberFormat="1" applyFont="1" applyFill="1" applyBorder="1"/>
    <xf numFmtId="44" fontId="17" fillId="3" borderId="22" xfId="4" applyNumberFormat="1" applyFont="1" applyFill="1" applyBorder="1"/>
    <xf numFmtId="10" fontId="6" fillId="3" borderId="22" xfId="4" applyNumberFormat="1" applyFont="1" applyFill="1" applyBorder="1"/>
    <xf numFmtId="0" fontId="6" fillId="3" borderId="22" xfId="4" applyFont="1" applyFill="1" applyBorder="1"/>
    <xf numFmtId="44" fontId="6" fillId="3" borderId="22" xfId="4" applyNumberFormat="1" applyFont="1" applyFill="1" applyBorder="1"/>
    <xf numFmtId="37" fontId="6" fillId="3" borderId="22" xfId="4" applyNumberFormat="1" applyFont="1" applyFill="1" applyBorder="1" applyAlignment="1">
      <alignment horizontal="center"/>
    </xf>
    <xf numFmtId="0" fontId="15" fillId="0" borderId="0" xfId="4" applyFont="1" applyProtection="1"/>
    <xf numFmtId="14" fontId="6" fillId="0" borderId="0" xfId="4" applyNumberFormat="1" applyFont="1"/>
    <xf numFmtId="14" fontId="6" fillId="0" borderId="0" xfId="4" applyNumberFormat="1" applyFont="1" applyAlignment="1">
      <alignment horizontal="center"/>
    </xf>
    <xf numFmtId="0" fontId="17" fillId="0" borderId="0" xfId="4" applyFont="1"/>
    <xf numFmtId="171" fontId="15" fillId="2" borderId="8" xfId="4" applyNumberFormat="1" applyFont="1" applyFill="1" applyBorder="1" applyAlignment="1" applyProtection="1">
      <alignment horizontal="left"/>
      <protection locked="0"/>
    </xf>
    <xf numFmtId="0" fontId="13" fillId="0" borderId="0" xfId="4" applyFont="1" applyAlignment="1">
      <alignment horizontal="left"/>
    </xf>
    <xf numFmtId="43" fontId="15" fillId="2" borderId="17" xfId="1" applyFont="1" applyFill="1" applyBorder="1" applyProtection="1">
      <protection locked="0"/>
    </xf>
    <xf numFmtId="165" fontId="14" fillId="0" borderId="0" xfId="1" applyNumberFormat="1" applyFont="1" applyBorder="1" applyAlignment="1">
      <alignment horizontal="left"/>
    </xf>
    <xf numFmtId="9" fontId="17" fillId="0" borderId="0" xfId="3" applyFont="1" applyProtection="1"/>
    <xf numFmtId="0" fontId="6" fillId="0" borderId="0" xfId="4" quotePrefix="1" applyFont="1"/>
    <xf numFmtId="168" fontId="15" fillId="2" borderId="8" xfId="3" applyNumberFormat="1" applyFont="1" applyFill="1" applyBorder="1" applyAlignment="1" applyProtection="1">
      <alignment horizontal="center"/>
      <protection locked="0"/>
    </xf>
    <xf numFmtId="43" fontId="6" fillId="0" borderId="24" xfId="1" applyFont="1" applyFill="1" applyBorder="1" applyAlignment="1" applyProtection="1">
      <alignment horizontal="right"/>
    </xf>
    <xf numFmtId="39" fontId="24" fillId="0" borderId="0" xfId="4" applyNumberFormat="1" applyFont="1" applyAlignment="1" applyProtection="1">
      <alignment horizontal="left"/>
    </xf>
    <xf numFmtId="10" fontId="9" fillId="2" borderId="17" xfId="3" applyNumberFormat="1" applyFont="1" applyFill="1" applyBorder="1" applyAlignment="1" applyProtection="1">
      <alignment horizontal="right"/>
      <protection locked="0"/>
    </xf>
    <xf numFmtId="0" fontId="0" fillId="0" borderId="0" xfId="0" applyAlignment="1">
      <alignment vertical="center"/>
    </xf>
    <xf numFmtId="1" fontId="0" fillId="0" borderId="0" xfId="0" applyNumberFormat="1"/>
    <xf numFmtId="0" fontId="0" fillId="0" borderId="0" xfId="0" applyAlignment="1">
      <alignment horizontal="center"/>
    </xf>
    <xf numFmtId="0" fontId="65" fillId="0" borderId="8" xfId="0" applyFont="1" applyBorder="1" applyProtection="1">
      <protection locked="0"/>
    </xf>
    <xf numFmtId="0" fontId="2" fillId="0" borderId="0" xfId="0" applyFont="1"/>
    <xf numFmtId="0" fontId="65" fillId="0" borderId="0" xfId="0" applyFont="1" applyBorder="1" applyProtection="1">
      <protection locked="0"/>
    </xf>
    <xf numFmtId="0" fontId="65" fillId="0" borderId="0" xfId="0" applyFont="1" applyBorder="1" applyAlignment="1">
      <alignment horizontal="left"/>
    </xf>
    <xf numFmtId="0" fontId="66" fillId="0" borderId="1" xfId="0" applyFont="1" applyBorder="1" applyAlignment="1" applyProtection="1">
      <alignment horizontal="center"/>
      <protection locked="0"/>
    </xf>
    <xf numFmtId="1" fontId="2" fillId="0" borderId="0" xfId="0" applyNumberFormat="1" applyFont="1" applyAlignment="1">
      <alignment horizontal="center"/>
    </xf>
    <xf numFmtId="0" fontId="0" fillId="0" borderId="1" xfId="0" applyBorder="1" applyAlignment="1" applyProtection="1">
      <alignment horizontal="center" vertical="center"/>
      <protection locked="0"/>
    </xf>
    <xf numFmtId="0" fontId="0" fillId="0" borderId="0" xfId="0" applyAlignment="1">
      <alignment horizontal="left"/>
    </xf>
    <xf numFmtId="0" fontId="0" fillId="0" borderId="0" xfId="0" applyBorder="1"/>
    <xf numFmtId="0" fontId="0" fillId="0" borderId="0" xfId="0" applyBorder="1" applyAlignment="1" applyProtection="1">
      <alignment horizontal="center" vertical="center"/>
      <protection locked="0"/>
    </xf>
    <xf numFmtId="0" fontId="0" fillId="0" borderId="0" xfId="0" applyFont="1" applyAlignment="1">
      <alignment horizontal="center"/>
    </xf>
    <xf numFmtId="0" fontId="0" fillId="0" borderId="0" xfId="0" applyAlignment="1">
      <alignment horizontal="right"/>
    </xf>
    <xf numFmtId="0" fontId="0" fillId="0" borderId="1" xfId="0" applyBorder="1" applyAlignment="1" applyProtection="1">
      <alignment horizontal="center"/>
      <protection locked="0"/>
    </xf>
    <xf numFmtId="0" fontId="0" fillId="0" borderId="0" xfId="0" applyBorder="1" applyAlignment="1">
      <alignment horizontal="center"/>
    </xf>
    <xf numFmtId="0" fontId="68" fillId="0" borderId="0" xfId="0" applyFont="1"/>
    <xf numFmtId="49" fontId="0" fillId="0" borderId="0" xfId="0" applyNumberFormat="1" applyAlignment="1">
      <alignment horizontal="left"/>
    </xf>
    <xf numFmtId="49" fontId="0" fillId="0" borderId="0" xfId="0" applyNumberFormat="1"/>
    <xf numFmtId="0" fontId="70" fillId="0" borderId="0" xfId="0" applyFont="1"/>
    <xf numFmtId="49" fontId="0" fillId="0" borderId="0" xfId="0" applyNumberFormat="1" applyBorder="1"/>
    <xf numFmtId="0" fontId="71" fillId="0" borderId="0" xfId="0" applyFont="1"/>
    <xf numFmtId="0" fontId="72" fillId="0" borderId="0" xfId="0" applyFont="1"/>
    <xf numFmtId="0" fontId="73" fillId="0" borderId="28" xfId="0" applyFont="1" applyBorder="1"/>
    <xf numFmtId="0" fontId="73" fillId="0" borderId="0" xfId="0" applyFont="1"/>
    <xf numFmtId="0" fontId="73" fillId="0" borderId="29" xfId="0" applyFont="1" applyBorder="1"/>
    <xf numFmtId="0" fontId="74" fillId="0" borderId="0" xfId="0" applyFont="1"/>
    <xf numFmtId="0" fontId="65" fillId="0" borderId="18" xfId="0" applyFont="1" applyBorder="1"/>
    <xf numFmtId="0" fontId="65" fillId="0" borderId="12" xfId="0" applyFont="1" applyBorder="1"/>
    <xf numFmtId="0" fontId="65" fillId="0" borderId="24" xfId="0" applyFont="1" applyBorder="1"/>
    <xf numFmtId="0" fontId="65" fillId="0" borderId="9" xfId="0" applyFont="1" applyBorder="1"/>
    <xf numFmtId="0" fontId="0" fillId="0" borderId="28" xfId="0" applyBorder="1"/>
    <xf numFmtId="0" fontId="0" fillId="0" borderId="29" xfId="0" applyBorder="1"/>
    <xf numFmtId="0" fontId="65" fillId="0" borderId="28" xfId="0" applyFont="1" applyBorder="1" applyAlignment="1">
      <alignment horizontal="right"/>
    </xf>
    <xf numFmtId="4" fontId="0" fillId="4" borderId="18" xfId="0" applyNumberFormat="1" applyFill="1" applyBorder="1" applyProtection="1">
      <protection locked="0"/>
    </xf>
    <xf numFmtId="4" fontId="0" fillId="4" borderId="12" xfId="0" applyNumberFormat="1" applyFill="1" applyBorder="1" applyProtection="1">
      <protection locked="0"/>
    </xf>
    <xf numFmtId="0" fontId="75" fillId="4" borderId="0" xfId="0" applyFont="1" applyFill="1"/>
    <xf numFmtId="10" fontId="0" fillId="4" borderId="24" xfId="0" applyNumberFormat="1" applyFill="1" applyBorder="1" applyProtection="1">
      <protection locked="0"/>
    </xf>
    <xf numFmtId="10" fontId="0" fillId="4" borderId="9" xfId="0" applyNumberFormat="1" applyFill="1" applyBorder="1" applyProtection="1">
      <protection locked="0"/>
    </xf>
    <xf numFmtId="4" fontId="0" fillId="0" borderId="19" xfId="0" applyNumberFormat="1" applyBorder="1"/>
    <xf numFmtId="4" fontId="0" fillId="0" borderId="0" xfId="0" applyNumberFormat="1" applyBorder="1"/>
    <xf numFmtId="0" fontId="75" fillId="0" borderId="0" xfId="0" applyFont="1"/>
    <xf numFmtId="0" fontId="65" fillId="0" borderId="0" xfId="0" applyFont="1" applyAlignment="1">
      <alignment horizontal="right"/>
    </xf>
    <xf numFmtId="4" fontId="0" fillId="0" borderId="30" xfId="0" applyNumberFormat="1" applyBorder="1"/>
    <xf numFmtId="4" fontId="0" fillId="0" borderId="31" xfId="0" applyNumberFormat="1" applyBorder="1"/>
    <xf numFmtId="4" fontId="0" fillId="0" borderId="32" xfId="0" applyNumberFormat="1" applyBorder="1"/>
    <xf numFmtId="4" fontId="0" fillId="0" borderId="33" xfId="0" applyNumberFormat="1" applyBorder="1"/>
    <xf numFmtId="4" fontId="0" fillId="0" borderId="0" xfId="0" applyNumberFormat="1"/>
    <xf numFmtId="0" fontId="65" fillId="0" borderId="1" xfId="0" applyFont="1" applyBorder="1" applyAlignment="1">
      <alignment horizontal="right" vertical="center" wrapText="1"/>
    </xf>
    <xf numFmtId="4" fontId="2" fillId="0" borderId="3" xfId="0" applyNumberFormat="1" applyFont="1" applyBorder="1" applyAlignment="1">
      <alignment horizontal="right" vertical="center"/>
    </xf>
    <xf numFmtId="4" fontId="2" fillId="0" borderId="1" xfId="0" applyNumberFormat="1" applyFont="1" applyBorder="1" applyAlignment="1">
      <alignment horizontal="right" vertical="center"/>
    </xf>
    <xf numFmtId="0" fontId="0" fillId="4" borderId="0" xfId="0" applyFill="1" applyAlignment="1">
      <alignment horizontal="center"/>
    </xf>
    <xf numFmtId="0" fontId="0" fillId="4" borderId="0" xfId="0" applyFill="1"/>
    <xf numFmtId="0" fontId="65" fillId="4" borderId="0" xfId="0" applyFont="1" applyFill="1"/>
    <xf numFmtId="0" fontId="2" fillId="0" borderId="0" xfId="0" applyFont="1" applyAlignment="1">
      <alignment horizontal="center"/>
    </xf>
    <xf numFmtId="0" fontId="2" fillId="0" borderId="0" xfId="0" applyFont="1" applyAlignment="1">
      <alignment horizontal="left"/>
    </xf>
    <xf numFmtId="0" fontId="77" fillId="0" borderId="0" xfId="0" applyFont="1" applyBorder="1"/>
    <xf numFmtId="0" fontId="78" fillId="0" borderId="0" xfId="0" applyFont="1"/>
    <xf numFmtId="0" fontId="0" fillId="5" borderId="0" xfId="0" applyFill="1"/>
    <xf numFmtId="1" fontId="0" fillId="5" borderId="0" xfId="0" applyNumberFormat="1" applyFill="1" applyAlignment="1">
      <alignment horizontal="center"/>
    </xf>
    <xf numFmtId="172" fontId="1" fillId="0" borderId="0" xfId="3" applyNumberFormat="1" applyFont="1"/>
    <xf numFmtId="172" fontId="79" fillId="0" borderId="0" xfId="0" applyNumberFormat="1" applyFont="1"/>
    <xf numFmtId="14" fontId="0" fillId="5" borderId="0" xfId="0" applyNumberFormat="1" applyFill="1"/>
    <xf numFmtId="10" fontId="1" fillId="0" borderId="0" xfId="3" applyNumberFormat="1" applyFont="1"/>
    <xf numFmtId="0" fontId="0" fillId="5" borderId="0" xfId="0" applyNumberFormat="1" applyFill="1" applyAlignment="1">
      <alignment horizontal="center"/>
    </xf>
    <xf numFmtId="14" fontId="78" fillId="0" borderId="0" xfId="0" applyNumberFormat="1" applyFont="1"/>
    <xf numFmtId="14" fontId="0" fillId="0" borderId="0" xfId="0" applyNumberFormat="1"/>
    <xf numFmtId="14" fontId="2" fillId="6" borderId="0" xfId="0" applyNumberFormat="1" applyFont="1" applyFill="1"/>
    <xf numFmtId="14" fontId="0" fillId="6" borderId="0" xfId="0" applyNumberFormat="1" applyFill="1"/>
    <xf numFmtId="0" fontId="81" fillId="0" borderId="0" xfId="0" applyFont="1"/>
    <xf numFmtId="14" fontId="82" fillId="0" borderId="0" xfId="0" applyNumberFormat="1" applyFont="1"/>
    <xf numFmtId="0" fontId="0" fillId="7" borderId="8" xfId="0" applyFill="1" applyBorder="1" applyAlignment="1">
      <alignment horizontal="left" vertical="center" wrapText="1"/>
    </xf>
    <xf numFmtId="0" fontId="0" fillId="4" borderId="8" xfId="0" applyFill="1" applyBorder="1" applyAlignment="1">
      <alignment horizontal="left" vertical="center"/>
    </xf>
    <xf numFmtId="0" fontId="0" fillId="7" borderId="8" xfId="0" applyFill="1" applyBorder="1" applyAlignment="1">
      <alignment horizontal="left" vertical="center"/>
    </xf>
    <xf numFmtId="0" fontId="0" fillId="7" borderId="8" xfId="0" applyFill="1" applyBorder="1" applyAlignment="1">
      <alignment horizontal="left"/>
    </xf>
    <xf numFmtId="0" fontId="0" fillId="4" borderId="8" xfId="0" applyFill="1" applyBorder="1" applyAlignment="1">
      <alignment horizontal="left"/>
    </xf>
    <xf numFmtId="0" fontId="0" fillId="7" borderId="8" xfId="0" applyFill="1" applyBorder="1"/>
    <xf numFmtId="0" fontId="0" fillId="7" borderId="8" xfId="0" applyFont="1" applyFill="1" applyBorder="1" applyAlignment="1">
      <alignment horizontal="left"/>
    </xf>
    <xf numFmtId="0" fontId="0" fillId="0" borderId="17" xfId="0" applyBorder="1" applyAlignment="1">
      <alignment horizontal="left"/>
    </xf>
    <xf numFmtId="0" fontId="0" fillId="8" borderId="22" xfId="0" applyFill="1" applyBorder="1" applyAlignment="1">
      <alignment horizontal="left"/>
    </xf>
    <xf numFmtId="0" fontId="0" fillId="0" borderId="16" xfId="0" applyBorder="1"/>
    <xf numFmtId="0" fontId="69" fillId="7" borderId="8" xfId="0" applyFont="1" applyFill="1" applyBorder="1" applyAlignment="1">
      <alignment horizontal="left"/>
    </xf>
    <xf numFmtId="0" fontId="0" fillId="4" borderId="8" xfId="0" applyFont="1" applyFill="1" applyBorder="1" applyAlignment="1">
      <alignment horizontal="left"/>
    </xf>
    <xf numFmtId="0" fontId="0" fillId="7" borderId="8" xfId="0" applyFont="1" applyFill="1" applyBorder="1" applyAlignment="1">
      <alignment wrapText="1"/>
    </xf>
    <xf numFmtId="0" fontId="0" fillId="7" borderId="8" xfId="0" applyFont="1" applyFill="1" applyBorder="1" applyAlignment="1">
      <alignment vertical="center"/>
    </xf>
    <xf numFmtId="0" fontId="0" fillId="7" borderId="8" xfId="0" applyFont="1" applyFill="1" applyBorder="1"/>
    <xf numFmtId="0" fontId="0" fillId="7" borderId="8" xfId="0" applyFont="1" applyFill="1" applyBorder="1" applyAlignment="1">
      <alignment horizontal="left" vertical="center" wrapText="1"/>
    </xf>
    <xf numFmtId="0" fontId="85" fillId="0" borderId="17" xfId="0" applyFont="1" applyBorder="1" applyAlignment="1">
      <alignment horizontal="left"/>
    </xf>
    <xf numFmtId="0" fontId="85" fillId="0" borderId="0" xfId="0" applyFont="1"/>
    <xf numFmtId="0" fontId="0" fillId="7" borderId="17" xfId="0" applyFill="1" applyBorder="1" applyAlignment="1">
      <alignment horizontal="left"/>
    </xf>
    <xf numFmtId="0" fontId="0" fillId="7" borderId="16" xfId="0" applyFill="1" applyBorder="1"/>
    <xf numFmtId="0" fontId="3" fillId="9" borderId="0" xfId="0" applyFont="1" applyFill="1"/>
    <xf numFmtId="14" fontId="0" fillId="10" borderId="0" xfId="0" applyNumberFormat="1" applyFill="1"/>
    <xf numFmtId="0" fontId="0" fillId="10" borderId="0" xfId="0" applyFill="1"/>
    <xf numFmtId="0" fontId="0" fillId="0" borderId="0" xfId="0" applyFill="1"/>
    <xf numFmtId="168" fontId="15" fillId="0" borderId="8" xfId="3" quotePrefix="1" applyNumberFormat="1" applyFont="1" applyFill="1" applyBorder="1" applyAlignment="1" applyProtection="1">
      <alignment horizontal="center"/>
    </xf>
    <xf numFmtId="4" fontId="14" fillId="0" borderId="0" xfId="1" applyNumberFormat="1" applyFont="1" applyBorder="1" applyAlignment="1" applyProtection="1">
      <alignment horizontal="right"/>
    </xf>
    <xf numFmtId="14" fontId="0" fillId="7" borderId="0" xfId="0" applyNumberFormat="1" applyFill="1"/>
    <xf numFmtId="0" fontId="0" fillId="11" borderId="0" xfId="0" applyFill="1"/>
    <xf numFmtId="172" fontId="1" fillId="11" borderId="0" xfId="3" applyNumberFormat="1" applyFont="1" applyFill="1"/>
    <xf numFmtId="172" fontId="79" fillId="11" borderId="0" xfId="0" applyNumberFormat="1" applyFont="1" applyFill="1"/>
    <xf numFmtId="14" fontId="0" fillId="11" borderId="0" xfId="0" applyNumberFormat="1" applyFill="1"/>
    <xf numFmtId="0" fontId="25" fillId="13" borderId="0" xfId="4" applyFont="1" applyFill="1" applyAlignment="1">
      <alignment horizontal="center"/>
    </xf>
    <xf numFmtId="0" fontId="26" fillId="13" borderId="0" xfId="4" applyFont="1" applyFill="1" applyAlignment="1">
      <alignment horizontal="left"/>
    </xf>
    <xf numFmtId="0" fontId="21" fillId="13" borderId="0" xfId="4" applyFont="1" applyFill="1" applyAlignment="1">
      <alignment horizontal="right"/>
    </xf>
    <xf numFmtId="0" fontId="9" fillId="13" borderId="0" xfId="4" applyFont="1" applyFill="1" applyAlignment="1">
      <alignment horizontal="right"/>
    </xf>
    <xf numFmtId="14" fontId="0" fillId="12" borderId="0" xfId="0" applyNumberFormat="1" applyFill="1"/>
    <xf numFmtId="0" fontId="0" fillId="12" borderId="0" xfId="0" applyFill="1"/>
    <xf numFmtId="43" fontId="15" fillId="2" borderId="24" xfId="1" applyFont="1" applyFill="1" applyBorder="1" applyProtection="1">
      <protection locked="0"/>
    </xf>
    <xf numFmtId="43" fontId="15" fillId="0" borderId="0" xfId="1" applyFont="1" applyFill="1" applyBorder="1" applyProtection="1">
      <protection locked="0"/>
    </xf>
    <xf numFmtId="0" fontId="87" fillId="0" borderId="0" xfId="0" applyFont="1" applyAlignment="1">
      <alignment horizontal="center"/>
    </xf>
    <xf numFmtId="0" fontId="83" fillId="0" borderId="16" xfId="0" applyFont="1" applyBorder="1" applyAlignment="1">
      <alignment wrapText="1"/>
    </xf>
    <xf numFmtId="0" fontId="83" fillId="0" borderId="22" xfId="0" applyFont="1" applyBorder="1" applyAlignment="1">
      <alignment wrapText="1"/>
    </xf>
    <xf numFmtId="0" fontId="83" fillId="0" borderId="17" xfId="0" applyFont="1" applyBorder="1" applyAlignment="1">
      <alignment wrapText="1"/>
    </xf>
    <xf numFmtId="0" fontId="60" fillId="0" borderId="25" xfId="0" applyFont="1" applyBorder="1" applyAlignment="1">
      <alignment horizontal="center" vertical="center"/>
    </xf>
    <xf numFmtId="0" fontId="60" fillId="0" borderId="26" xfId="0" applyFont="1" applyBorder="1" applyAlignment="1">
      <alignment horizontal="center" vertical="center"/>
    </xf>
    <xf numFmtId="0" fontId="60" fillId="0" borderId="27" xfId="0" applyFont="1" applyBorder="1" applyAlignment="1">
      <alignment horizontal="center" vertical="center"/>
    </xf>
    <xf numFmtId="1" fontId="64" fillId="0" borderId="0" xfId="0" applyNumberFormat="1" applyFont="1" applyAlignment="1">
      <alignment horizontal="center"/>
    </xf>
    <xf numFmtId="0" fontId="65" fillId="0" borderId="16" xfId="0" applyFont="1" applyBorder="1" applyAlignment="1" applyProtection="1">
      <alignment horizontal="left"/>
      <protection locked="0"/>
    </xf>
    <xf numFmtId="0" fontId="65" fillId="0" borderId="22" xfId="0" applyFont="1" applyBorder="1" applyAlignment="1" applyProtection="1">
      <alignment horizontal="left"/>
      <protection locked="0"/>
    </xf>
    <xf numFmtId="0" fontId="65" fillId="0" borderId="17" xfId="0" applyFont="1" applyBorder="1" applyAlignment="1" applyProtection="1">
      <alignment horizontal="left"/>
      <protection locked="0"/>
    </xf>
    <xf numFmtId="0" fontId="2" fillId="0" borderId="0" xfId="0" applyFont="1" applyAlignment="1">
      <alignment horizontal="left" vertical="center" wrapText="1"/>
    </xf>
    <xf numFmtId="0" fontId="0" fillId="4" borderId="0" xfId="0" applyFill="1" applyAlignment="1">
      <alignment horizontal="center"/>
    </xf>
    <xf numFmtId="0" fontId="29" fillId="0" borderId="16" xfId="4" applyFont="1" applyBorder="1" applyAlignment="1">
      <alignment horizontal="center"/>
    </xf>
    <xf numFmtId="0" fontId="29" fillId="0" borderId="17" xfId="4" applyFont="1" applyBorder="1" applyAlignment="1">
      <alignment horizontal="center"/>
    </xf>
    <xf numFmtId="165" fontId="18" fillId="0" borderId="0" xfId="1" applyNumberFormat="1" applyFont="1" applyBorder="1" applyAlignment="1">
      <alignment horizontal="center"/>
    </xf>
    <xf numFmtId="0" fontId="9" fillId="0" borderId="0" xfId="4" applyFont="1" applyBorder="1" applyAlignment="1">
      <alignment horizontal="right"/>
    </xf>
    <xf numFmtId="14" fontId="88" fillId="11" borderId="3" xfId="4" applyNumberFormat="1" applyFont="1" applyFill="1" applyBorder="1" applyAlignment="1">
      <alignment horizontal="center" vertical="center"/>
    </xf>
    <xf numFmtId="0" fontId="88" fillId="11" borderId="4" xfId="4" applyFont="1" applyFill="1" applyBorder="1" applyAlignment="1">
      <alignment horizontal="center" vertical="center"/>
    </xf>
    <xf numFmtId="0" fontId="88" fillId="11" borderId="5" xfId="4" applyFont="1" applyFill="1" applyBorder="1" applyAlignment="1">
      <alignment horizontal="center" vertical="center"/>
    </xf>
    <xf numFmtId="0" fontId="12" fillId="2" borderId="3" xfId="4" applyFont="1" applyFill="1" applyBorder="1" applyAlignment="1">
      <alignment horizontal="center" vertical="center"/>
    </xf>
    <xf numFmtId="0" fontId="12" fillId="2" borderId="4" xfId="4" applyFont="1" applyFill="1" applyBorder="1" applyAlignment="1">
      <alignment horizontal="center" vertical="center"/>
    </xf>
    <xf numFmtId="0" fontId="12" fillId="2" borderId="5" xfId="4" applyFont="1" applyFill="1" applyBorder="1" applyAlignment="1">
      <alignment horizontal="center" vertical="center"/>
    </xf>
    <xf numFmtId="0" fontId="13" fillId="0" borderId="7" xfId="4" applyFont="1" applyBorder="1" applyAlignment="1">
      <alignment horizontal="center"/>
    </xf>
    <xf numFmtId="49" fontId="27" fillId="2" borderId="11" xfId="1" applyNumberFormat="1" applyFont="1" applyFill="1" applyBorder="1" applyAlignment="1" applyProtection="1">
      <alignment horizontal="left" vertical="center"/>
      <protection locked="0"/>
    </xf>
    <xf numFmtId="49" fontId="27" fillId="2" borderId="12" xfId="1" applyNumberFormat="1" applyFont="1" applyFill="1" applyBorder="1" applyAlignment="1" applyProtection="1">
      <alignment horizontal="left" vertical="center"/>
      <protection locked="0"/>
    </xf>
    <xf numFmtId="49" fontId="27" fillId="2" borderId="13" xfId="1" applyNumberFormat="1" applyFont="1" applyFill="1" applyBorder="1" applyAlignment="1" applyProtection="1">
      <alignment horizontal="left" vertical="center"/>
      <protection locked="0"/>
    </xf>
    <xf numFmtId="49" fontId="27" fillId="2" borderId="14" xfId="1" applyNumberFormat="1" applyFont="1" applyFill="1" applyBorder="1" applyAlignment="1" applyProtection="1">
      <alignment horizontal="left" vertical="center"/>
      <protection locked="0"/>
    </xf>
    <xf numFmtId="49" fontId="27" fillId="2" borderId="9" xfId="1" applyNumberFormat="1" applyFont="1" applyFill="1" applyBorder="1" applyAlignment="1" applyProtection="1">
      <alignment horizontal="left" vertical="center"/>
      <protection locked="0"/>
    </xf>
    <xf numFmtId="49" fontId="27" fillId="2" borderId="15" xfId="1" applyNumberFormat="1" applyFont="1" applyFill="1" applyBorder="1" applyAlignment="1" applyProtection="1">
      <alignment horizontal="left" vertical="center"/>
      <protection locked="0"/>
    </xf>
    <xf numFmtId="0" fontId="59" fillId="0" borderId="0" xfId="4" applyFont="1" applyAlignment="1">
      <alignment horizontal="center" vertical="center"/>
    </xf>
    <xf numFmtId="0" fontId="9" fillId="0" borderId="23" xfId="4" applyFont="1" applyBorder="1" applyAlignment="1">
      <alignment horizontal="right"/>
    </xf>
    <xf numFmtId="14" fontId="11" fillId="0" borderId="2" xfId="4" applyNumberFormat="1" applyFont="1" applyBorder="1" applyAlignment="1">
      <alignment horizontal="right"/>
    </xf>
    <xf numFmtId="14" fontId="11" fillId="0" borderId="0" xfId="4" applyNumberFormat="1" applyFont="1" applyBorder="1" applyAlignment="1">
      <alignment horizontal="right"/>
    </xf>
  </cellXfs>
  <cellStyles count="5">
    <cellStyle name="Comma" xfId="1" builtinId="3"/>
    <cellStyle name="Currency" xfId="2" builtinId="4"/>
    <cellStyle name="Normal" xfId="0" builtinId="0"/>
    <cellStyle name="Normal_Extra Compensation for AY 2004 A-G" xfId="4" xr:uid="{00000000-0005-0000-0000-000003000000}"/>
    <cellStyle name="Percent" xfId="3" builtinId="5"/>
  </cellStyles>
  <dxfs count="4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9"/>
      </font>
      <fill>
        <patternFill patternType="solid">
          <bgColor indexed="10"/>
        </patternFill>
      </fill>
    </dxf>
    <dxf>
      <font>
        <b/>
        <i val="0"/>
        <condense val="0"/>
        <extend val="0"/>
        <color indexed="9"/>
      </font>
      <fill>
        <patternFill patternType="solid">
          <bgColor indexed="10"/>
        </patternFill>
      </fill>
    </dxf>
    <dxf>
      <fill>
        <patternFill>
          <bgColor rgb="FFFF0000"/>
        </patternFill>
      </fill>
    </dxf>
    <dxf>
      <fill>
        <patternFill>
          <bgColor rgb="FF92D050"/>
        </patternFill>
      </fill>
    </dxf>
    <dxf>
      <fill>
        <patternFill>
          <bgColor indexed="10"/>
        </patternFill>
      </fill>
    </dxf>
    <dxf>
      <fill>
        <patternFill>
          <bgColor rgb="FFFF0000"/>
        </patternFill>
      </fill>
    </dxf>
    <dxf>
      <fill>
        <patternFill>
          <bgColor indexed="10"/>
        </patternFill>
      </fill>
    </dxf>
    <dxf>
      <fill>
        <patternFill>
          <bgColor indexed="10"/>
        </patternFill>
      </fill>
    </dxf>
    <dxf>
      <font>
        <b/>
        <i val="0"/>
        <condense val="0"/>
        <extend val="0"/>
        <color indexed="10"/>
      </font>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10"/>
      </font>
    </dxf>
    <dxf>
      <font>
        <condense val="0"/>
        <extend val="0"/>
        <color indexed="10"/>
      </font>
    </dxf>
    <dxf>
      <font>
        <b/>
        <i val="0"/>
        <condense val="0"/>
        <extend val="0"/>
        <color indexed="9"/>
      </font>
      <fill>
        <patternFill patternType="solid">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9"/>
      </font>
      <fill>
        <patternFill patternType="solid">
          <bgColor indexed="10"/>
        </patternFill>
      </fill>
    </dxf>
    <dxf>
      <fill>
        <patternFill>
          <bgColor rgb="FFFF0000"/>
        </patternFill>
      </fill>
    </dxf>
    <dxf>
      <fill>
        <patternFill>
          <bgColor rgb="FF92D050"/>
        </patternFill>
      </fill>
    </dxf>
    <dxf>
      <fill>
        <patternFill>
          <bgColor indexed="10"/>
        </patternFill>
      </fill>
    </dxf>
    <dxf>
      <fill>
        <patternFill>
          <bgColor rgb="FFFF0000"/>
        </patternFill>
      </fill>
    </dxf>
    <dxf>
      <fill>
        <patternFill>
          <bgColor indexed="10"/>
        </patternFill>
      </fill>
    </dxf>
    <dxf>
      <fill>
        <patternFill>
          <bgColor indexed="10"/>
        </patternFill>
      </fill>
    </dxf>
    <dxf>
      <font>
        <b/>
        <i val="0"/>
        <condense val="0"/>
        <extend val="0"/>
        <color indexed="10"/>
      </font>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10"/>
      </font>
    </dxf>
    <dxf>
      <font>
        <condense val="0"/>
        <extend val="0"/>
        <color indexed="10"/>
      </font>
    </dxf>
    <dxf>
      <font>
        <b/>
        <i val="0"/>
        <condense val="0"/>
        <extend val="0"/>
        <color indexed="9"/>
      </font>
      <fill>
        <patternFill patternType="solid">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381000</xdr:colOff>
      <xdr:row>19</xdr:row>
      <xdr:rowOff>144780</xdr:rowOff>
    </xdr:from>
    <xdr:to>
      <xdr:col>8</xdr:col>
      <xdr:colOff>426720</xdr:colOff>
      <xdr:row>21</xdr:row>
      <xdr:rowOff>7620</xdr:rowOff>
    </xdr:to>
    <xdr:pic>
      <xdr:nvPicPr>
        <xdr:cNvPr id="2" name="Picture 6" descr="image00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2160" y="3764280"/>
          <a:ext cx="252984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rrelvs\AppData\Local\Microsoft\Windows\Temporary%20Internet%20Files\Content.Outlook\H0L9BIUD\DRAFT%202011AY%20EXC%20Calculation%20Template%20201009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ngruhjg\Desktop\2015AY%20EXC%20Calculation%20Trial%20Run.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0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Lookup"/>
    </sheetNames>
    <sheetDataSet>
      <sheetData sheetId="0">
        <row r="5">
          <cell r="L5" t="str">
            <v>ODOT</v>
          </cell>
        </row>
        <row r="6">
          <cell r="L6" t="str">
            <v>NSF</v>
          </cell>
        </row>
        <row r="7">
          <cell r="L7" t="str">
            <v>OCDO</v>
          </cell>
        </row>
        <row r="8">
          <cell r="L8" t="str">
            <v>NIH1</v>
          </cell>
        </row>
        <row r="9">
          <cell r="L9" t="str">
            <v>NIH2</v>
          </cell>
        </row>
        <row r="10">
          <cell r="L10" t="str">
            <v>NIH3</v>
          </cell>
        </row>
        <row r="11">
          <cell r="L11" t="str">
            <v>Regular (All Other)</v>
          </cell>
        </row>
        <row r="18">
          <cell r="B18">
            <v>1</v>
          </cell>
        </row>
        <row r="19">
          <cell r="B19">
            <v>2</v>
          </cell>
        </row>
        <row r="20">
          <cell r="B20">
            <v>3</v>
          </cell>
        </row>
        <row r="21">
          <cell r="B21">
            <v>4</v>
          </cell>
        </row>
      </sheetData>
      <sheetData sheetId="1">
        <row r="2">
          <cell r="A2" t="str">
            <v>Summer Break - September</v>
          </cell>
          <cell r="F2" t="str">
            <v>Summer Break - September</v>
          </cell>
        </row>
        <row r="3">
          <cell r="A3" t="str">
            <v>Winter Break</v>
          </cell>
          <cell r="F3" t="str">
            <v>Pre-Summer Break</v>
          </cell>
        </row>
        <row r="4">
          <cell r="A4" t="str">
            <v>Spring Break</v>
          </cell>
          <cell r="F4" t="str">
            <v>Summer Break - June</v>
          </cell>
        </row>
        <row r="5">
          <cell r="A5" t="str">
            <v>Pre-Summer Break</v>
          </cell>
          <cell r="F5" t="str">
            <v>Summer Break - July</v>
          </cell>
        </row>
        <row r="6">
          <cell r="A6" t="str">
            <v>Summer Break - June</v>
          </cell>
          <cell r="F6" t="str">
            <v>Summer Break - August</v>
          </cell>
        </row>
        <row r="7">
          <cell r="A7" t="str">
            <v>Summer Break - July</v>
          </cell>
          <cell r="F7" t="str">
            <v>Non-Traditional Break Period</v>
          </cell>
        </row>
        <row r="8">
          <cell r="A8" t="str">
            <v>Summer Break - August</v>
          </cell>
        </row>
        <row r="9">
          <cell r="A9" t="str">
            <v>Non-Traditional Break Period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nstructions"/>
      <sheetName val="EXC Calculator"/>
      <sheetName val="EXC Calculator-Sample"/>
      <sheetName val="NSF-Prior_to_1-5-2009"/>
      <sheetName val="EXC PCR INITIATOR CHECK-LIST"/>
      <sheetName val="Lookup"/>
      <sheetName val="Holidays"/>
    </sheetNames>
    <sheetDataSet>
      <sheetData sheetId="0" refreshError="1"/>
      <sheetData sheetId="1"/>
      <sheetData sheetId="2" refreshError="1"/>
      <sheetData sheetId="3" refreshError="1"/>
      <sheetData sheetId="4"/>
      <sheetData sheetId="5">
        <row r="2">
          <cell r="A2" t="str">
            <v>PreFall Break</v>
          </cell>
        </row>
        <row r="3">
          <cell r="A3" t="str">
            <v>Fall Break</v>
          </cell>
        </row>
        <row r="4">
          <cell r="A4" t="str">
            <v>Spring Break</v>
          </cell>
        </row>
        <row r="5">
          <cell r="A5" t="str">
            <v>PreSummer Break</v>
          </cell>
        </row>
        <row r="6">
          <cell r="A6" t="str">
            <v>Summer Break - May</v>
          </cell>
        </row>
        <row r="7">
          <cell r="A7" t="str">
            <v>Summer Break - June</v>
          </cell>
        </row>
        <row r="8">
          <cell r="A8" t="str">
            <v>Summer Break - July</v>
          </cell>
        </row>
        <row r="9">
          <cell r="A9" t="str">
            <v>Summer Break - August</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32"/>
  <sheetViews>
    <sheetView showGridLines="0" zoomScaleNormal="100" workbookViewId="0">
      <selection sqref="A1:XFD1048576"/>
    </sheetView>
  </sheetViews>
  <sheetFormatPr defaultRowHeight="15"/>
  <cols>
    <col min="1" max="1" width="1.85546875" customWidth="1"/>
    <col min="2" max="2" width="12.28515625" customWidth="1"/>
    <col min="3" max="3" width="32.42578125" customWidth="1"/>
    <col min="4" max="4" width="89.85546875" customWidth="1"/>
  </cols>
  <sheetData>
    <row r="1" spans="2:5" ht="23.25" customHeight="1">
      <c r="B1" s="333" t="s">
        <v>267</v>
      </c>
      <c r="C1" s="333"/>
      <c r="D1" s="333"/>
    </row>
    <row r="2" spans="2:5">
      <c r="B2" s="314" t="s">
        <v>266</v>
      </c>
      <c r="C2" s="314" t="s">
        <v>265</v>
      </c>
      <c r="D2" s="314" t="s">
        <v>264</v>
      </c>
    </row>
    <row r="3" spans="2:5">
      <c r="B3" s="299" t="s">
        <v>263</v>
      </c>
      <c r="C3" s="298" t="s">
        <v>262</v>
      </c>
      <c r="D3" s="300" t="s">
        <v>261</v>
      </c>
    </row>
    <row r="4" spans="2:5">
      <c r="B4" s="299" t="s">
        <v>260</v>
      </c>
      <c r="C4" s="298" t="s">
        <v>259</v>
      </c>
      <c r="D4" s="297" t="s">
        <v>258</v>
      </c>
    </row>
    <row r="5" spans="2:5">
      <c r="B5" s="299" t="s">
        <v>257</v>
      </c>
      <c r="C5" s="298" t="s">
        <v>256</v>
      </c>
      <c r="D5" s="297" t="s">
        <v>255</v>
      </c>
    </row>
    <row r="6" spans="2:5" ht="13.15" customHeight="1">
      <c r="B6" s="334"/>
      <c r="C6" s="335"/>
      <c r="D6" s="336"/>
    </row>
    <row r="7" spans="2:5">
      <c r="B7" s="299" t="s">
        <v>254</v>
      </c>
      <c r="C7" s="298" t="s">
        <v>253</v>
      </c>
      <c r="D7" s="297" t="s">
        <v>252</v>
      </c>
    </row>
    <row r="8" spans="2:5">
      <c r="B8" s="299" t="s">
        <v>251</v>
      </c>
      <c r="C8" s="298" t="s">
        <v>250</v>
      </c>
      <c r="D8" s="297" t="s">
        <v>249</v>
      </c>
    </row>
    <row r="9" spans="2:5">
      <c r="B9" s="299" t="s">
        <v>248</v>
      </c>
      <c r="C9" s="298" t="s">
        <v>247</v>
      </c>
      <c r="D9" s="297" t="s">
        <v>246</v>
      </c>
      <c r="E9" s="311"/>
    </row>
    <row r="10" spans="2:5">
      <c r="B10" s="313" t="s">
        <v>245</v>
      </c>
      <c r="C10" s="298" t="s">
        <v>244</v>
      </c>
      <c r="D10" s="312" t="s">
        <v>243</v>
      </c>
      <c r="E10" s="311"/>
    </row>
    <row r="11" spans="2:5" ht="13.5" customHeight="1">
      <c r="B11" s="303"/>
      <c r="D11" s="310" t="s">
        <v>242</v>
      </c>
    </row>
    <row r="12" spans="2:5" ht="60">
      <c r="B12" s="296" t="s">
        <v>241</v>
      </c>
      <c r="C12" s="295" t="s">
        <v>1</v>
      </c>
      <c r="D12" s="309" t="s">
        <v>240</v>
      </c>
    </row>
    <row r="13" spans="2:5" ht="11.25" customHeight="1">
      <c r="B13" s="303"/>
      <c r="C13" s="302"/>
      <c r="D13" s="301"/>
    </row>
    <row r="14" spans="2:5">
      <c r="B14" s="308" t="s">
        <v>239</v>
      </c>
      <c r="C14" s="298" t="s">
        <v>238</v>
      </c>
      <c r="D14" s="297" t="s">
        <v>237</v>
      </c>
    </row>
    <row r="15" spans="2:5" ht="45">
      <c r="B15" s="307" t="s">
        <v>236</v>
      </c>
      <c r="C15" s="295" t="s">
        <v>235</v>
      </c>
      <c r="D15" s="294" t="s">
        <v>234</v>
      </c>
    </row>
    <row r="16" spans="2:5">
      <c r="B16" s="308" t="s">
        <v>233</v>
      </c>
      <c r="C16" s="298" t="s">
        <v>37</v>
      </c>
      <c r="D16" s="297" t="s">
        <v>232</v>
      </c>
    </row>
    <row r="17" spans="2:4" ht="30">
      <c r="B17" s="307" t="s">
        <v>231</v>
      </c>
      <c r="C17" s="295" t="s">
        <v>39</v>
      </c>
      <c r="D17" s="294" t="s">
        <v>230</v>
      </c>
    </row>
    <row r="18" spans="2:4" ht="46.5" customHeight="1">
      <c r="B18" s="306" t="s">
        <v>229</v>
      </c>
      <c r="C18" s="305" t="s">
        <v>228</v>
      </c>
      <c r="D18" s="304" t="s">
        <v>227</v>
      </c>
    </row>
    <row r="19" spans="2:4" ht="11.25" customHeight="1">
      <c r="B19" s="303"/>
      <c r="C19" s="302"/>
      <c r="D19" s="301"/>
    </row>
    <row r="20" spans="2:4">
      <c r="B20" s="299" t="s">
        <v>226</v>
      </c>
      <c r="C20" s="298" t="s">
        <v>42</v>
      </c>
      <c r="D20" s="297" t="s">
        <v>225</v>
      </c>
    </row>
    <row r="21" spans="2:4">
      <c r="B21" s="299" t="s">
        <v>224</v>
      </c>
      <c r="C21" s="298" t="s">
        <v>223</v>
      </c>
      <c r="D21" s="297" t="s">
        <v>222</v>
      </c>
    </row>
    <row r="22" spans="2:4">
      <c r="B22" s="299" t="s">
        <v>221</v>
      </c>
      <c r="C22" s="298" t="s">
        <v>68</v>
      </c>
      <c r="D22" s="297" t="s">
        <v>220</v>
      </c>
    </row>
    <row r="23" spans="2:4">
      <c r="B23" s="299" t="s">
        <v>219</v>
      </c>
      <c r="C23" s="298" t="s">
        <v>190</v>
      </c>
      <c r="D23" s="300" t="s">
        <v>218</v>
      </c>
    </row>
    <row r="24" spans="2:4">
      <c r="B24" s="299" t="s">
        <v>217</v>
      </c>
      <c r="C24" s="298" t="s">
        <v>191</v>
      </c>
      <c r="D24" s="300" t="s">
        <v>216</v>
      </c>
    </row>
    <row r="25" spans="2:4">
      <c r="B25" s="299" t="s">
        <v>215</v>
      </c>
      <c r="C25" s="298" t="s">
        <v>65</v>
      </c>
      <c r="D25" s="297" t="s">
        <v>214</v>
      </c>
    </row>
    <row r="26" spans="2:4" ht="13.15" customHeight="1">
      <c r="B26" s="334"/>
      <c r="C26" s="335"/>
      <c r="D26" s="336"/>
    </row>
    <row r="27" spans="2:4">
      <c r="B27" s="299" t="s">
        <v>213</v>
      </c>
      <c r="C27" s="298" t="s">
        <v>60</v>
      </c>
      <c r="D27" s="297" t="s">
        <v>212</v>
      </c>
    </row>
    <row r="28" spans="2:4">
      <c r="B28" s="299" t="s">
        <v>211</v>
      </c>
      <c r="C28" s="298" t="s">
        <v>210</v>
      </c>
      <c r="D28" s="297" t="s">
        <v>209</v>
      </c>
    </row>
    <row r="29" spans="2:4">
      <c r="B29" s="299" t="s">
        <v>208</v>
      </c>
      <c r="C29" s="298" t="s">
        <v>207</v>
      </c>
      <c r="D29" s="297" t="s">
        <v>206</v>
      </c>
    </row>
    <row r="30" spans="2:4" ht="45">
      <c r="B30" s="296" t="s">
        <v>205</v>
      </c>
      <c r="C30" s="295" t="s">
        <v>204</v>
      </c>
      <c r="D30" s="294" t="s">
        <v>203</v>
      </c>
    </row>
    <row r="31" spans="2:4">
      <c r="D31" s="293">
        <v>43550</v>
      </c>
    </row>
    <row r="32" spans="2:4" ht="23.25">
      <c r="B32" s="292" t="s">
        <v>268</v>
      </c>
    </row>
  </sheetData>
  <sheetProtection algorithmName="SHA-512" hashValue="CmKytfsCaq4V++kQ9iSCi3ln3jyQt0EjIX8oaxk8DXlnNAP1Izz7uPX6LbG45WwdV2pZ+NNRCwU2f6XhEusU/g==" saltValue="I6QRlnV836elqpbWUSJZpw==" spinCount="100000" sheet="1" objects="1" scenarios="1"/>
  <mergeCells count="3">
    <mergeCell ref="B1:D1"/>
    <mergeCell ref="B6:D6"/>
    <mergeCell ref="B26:D26"/>
  </mergeCells>
  <pageMargins left="0" right="0" top="0.24" bottom="0.43" header="0.17" footer="0.3"/>
  <pageSetup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0000"/>
  </sheetPr>
  <dimension ref="A1:K134"/>
  <sheetViews>
    <sheetView workbookViewId="0">
      <selection activeCell="G4" sqref="G4"/>
    </sheetView>
  </sheetViews>
  <sheetFormatPr defaultRowHeight="15"/>
  <cols>
    <col min="1" max="1" width="7.85546875" customWidth="1"/>
    <col min="2" max="2" width="3.28515625" customWidth="1"/>
    <col min="3" max="3" width="3.28515625" style="223" customWidth="1"/>
    <col min="4" max="4" width="3.140625" customWidth="1"/>
    <col min="5" max="5" width="3.42578125" style="224" customWidth="1"/>
    <col min="6" max="6" width="3.140625" customWidth="1"/>
    <col min="7" max="7" width="25.5703125" customWidth="1"/>
    <col min="8" max="10" width="10.7109375" customWidth="1"/>
    <col min="11" max="11" width="7" customWidth="1"/>
  </cols>
  <sheetData>
    <row r="1" spans="1:11" s="222" customFormat="1" ht="28.5" customHeight="1" thickBot="1">
      <c r="A1" s="337" t="s">
        <v>92</v>
      </c>
      <c r="B1" s="338"/>
      <c r="C1" s="338"/>
      <c r="D1" s="338"/>
      <c r="E1" s="338"/>
      <c r="F1" s="338"/>
      <c r="G1" s="338"/>
      <c r="H1" s="338"/>
      <c r="I1" s="338"/>
      <c r="J1" s="339"/>
    </row>
    <row r="2" spans="1:11" ht="9" customHeight="1"/>
    <row r="3" spans="1:11" ht="15" customHeight="1">
      <c r="A3" s="340" t="s">
        <v>93</v>
      </c>
      <c r="B3" s="340"/>
      <c r="C3" s="340"/>
      <c r="D3" s="340"/>
      <c r="E3" s="340"/>
      <c r="F3" s="340"/>
      <c r="G3" s="340"/>
      <c r="H3" s="340"/>
      <c r="I3" s="340"/>
      <c r="J3" s="340"/>
    </row>
    <row r="4" spans="1:11" ht="15" customHeight="1">
      <c r="G4" s="225" t="s">
        <v>94</v>
      </c>
      <c r="I4" s="341" t="s">
        <v>95</v>
      </c>
      <c r="J4" s="342"/>
      <c r="K4" s="343"/>
    </row>
    <row r="5" spans="1:11" ht="15" customHeight="1" thickBot="1">
      <c r="A5" s="226" t="s">
        <v>96</v>
      </c>
      <c r="G5" s="227"/>
      <c r="I5" s="228"/>
      <c r="J5" s="228"/>
      <c r="K5" s="228"/>
    </row>
    <row r="6" spans="1:11" ht="15" customHeight="1" thickBot="1">
      <c r="B6" s="229"/>
      <c r="C6" s="230" t="s">
        <v>97</v>
      </c>
      <c r="D6" s="226" t="s">
        <v>98</v>
      </c>
    </row>
    <row r="7" spans="1:11" ht="15" customHeight="1" thickBot="1"/>
    <row r="8" spans="1:11" ht="15" customHeight="1" thickBot="1">
      <c r="B8" s="231"/>
      <c r="C8" s="230" t="s">
        <v>99</v>
      </c>
      <c r="D8" s="226" t="s">
        <v>100</v>
      </c>
    </row>
    <row r="9" spans="1:11" ht="15" customHeight="1" thickBot="1">
      <c r="D9" s="231"/>
      <c r="E9" t="s">
        <v>101</v>
      </c>
    </row>
    <row r="10" spans="1:11" ht="15" customHeight="1" thickBot="1"/>
    <row r="11" spans="1:11" ht="15" customHeight="1" thickBot="1">
      <c r="B11" s="231"/>
      <c r="C11" s="230" t="s">
        <v>102</v>
      </c>
      <c r="D11" s="226" t="s">
        <v>103</v>
      </c>
    </row>
    <row r="12" spans="1:11" ht="15" customHeight="1" thickBot="1">
      <c r="D12" s="231"/>
      <c r="E12" t="s">
        <v>104</v>
      </c>
    </row>
    <row r="13" spans="1:11" ht="15" customHeight="1" thickBot="1">
      <c r="E13" s="232" t="s">
        <v>105</v>
      </c>
    </row>
    <row r="14" spans="1:11" ht="15" customHeight="1" thickBot="1">
      <c r="D14" s="231"/>
      <c r="E14" s="232" t="s">
        <v>106</v>
      </c>
    </row>
    <row r="15" spans="1:11" ht="15" customHeight="1" thickBot="1">
      <c r="D15" s="233"/>
      <c r="E15" s="232"/>
    </row>
    <row r="16" spans="1:11" ht="15" customHeight="1" thickBot="1">
      <c r="B16" s="231"/>
      <c r="C16" s="230" t="s">
        <v>107</v>
      </c>
      <c r="D16" s="344" t="s">
        <v>108</v>
      </c>
      <c r="E16" s="344"/>
      <c r="F16" s="344"/>
      <c r="G16" s="344"/>
      <c r="H16" s="344"/>
      <c r="I16" s="344"/>
      <c r="J16" s="344"/>
    </row>
    <row r="17" spans="2:10" ht="15" customHeight="1">
      <c r="B17" s="234"/>
      <c r="C17" s="230"/>
      <c r="D17" s="344"/>
      <c r="E17" s="344"/>
      <c r="F17" s="344"/>
      <c r="G17" s="344"/>
      <c r="H17" s="344"/>
      <c r="I17" s="344"/>
      <c r="J17" s="344"/>
    </row>
    <row r="18" spans="2:10" ht="8.25" customHeight="1" thickBot="1">
      <c r="B18" s="234"/>
      <c r="C18" s="230"/>
      <c r="D18" s="226"/>
    </row>
    <row r="19" spans="2:10" ht="15" customHeight="1" thickBot="1">
      <c r="D19" s="231"/>
      <c r="E19" s="224" t="s">
        <v>109</v>
      </c>
      <c r="F19" t="s">
        <v>110</v>
      </c>
    </row>
    <row r="20" spans="2:10" ht="15" customHeight="1">
      <c r="D20" s="233"/>
    </row>
    <row r="21" spans="2:10" ht="15" customHeight="1" thickBot="1">
      <c r="D21" s="233"/>
      <c r="E21" s="235" t="s">
        <v>111</v>
      </c>
      <c r="F21" t="s">
        <v>112</v>
      </c>
      <c r="I21" s="236" t="s">
        <v>113</v>
      </c>
    </row>
    <row r="22" spans="2:10" ht="15" customHeight="1" thickBot="1">
      <c r="D22" s="233"/>
      <c r="E22" s="231"/>
      <c r="F22" s="224" t="s">
        <v>114</v>
      </c>
      <c r="G22" t="s">
        <v>115</v>
      </c>
    </row>
    <row r="23" spans="2:10" ht="15" customHeight="1" thickBot="1">
      <c r="D23" s="233"/>
      <c r="E23" s="231"/>
      <c r="F23" s="224" t="s">
        <v>116</v>
      </c>
      <c r="G23" t="s">
        <v>117</v>
      </c>
    </row>
    <row r="24" spans="2:10" ht="15" customHeight="1" thickBot="1">
      <c r="D24" s="233"/>
      <c r="E24" s="231"/>
      <c r="F24" s="224" t="s">
        <v>118</v>
      </c>
      <c r="G24" t="s">
        <v>119</v>
      </c>
    </row>
    <row r="25" spans="2:10" ht="15" customHeight="1" thickBot="1">
      <c r="D25" s="233"/>
      <c r="E25" s="231"/>
      <c r="F25" s="224" t="s">
        <v>120</v>
      </c>
      <c r="G25" t="s">
        <v>121</v>
      </c>
    </row>
    <row r="26" spans="2:10" ht="15" customHeight="1" thickBot="1">
      <c r="D26" s="233"/>
      <c r="E26" s="231"/>
      <c r="F26" s="224" t="s">
        <v>122</v>
      </c>
      <c r="G26" t="s">
        <v>123</v>
      </c>
    </row>
    <row r="27" spans="2:10" ht="13.5" customHeight="1" thickBot="1">
      <c r="C27"/>
      <c r="D27" s="233"/>
      <c r="E27" s="237"/>
      <c r="F27" s="224" t="s">
        <v>124</v>
      </c>
      <c r="G27" t="s">
        <v>125</v>
      </c>
    </row>
    <row r="28" spans="2:10" ht="15.75" thickBot="1">
      <c r="D28" s="233"/>
      <c r="E28" s="235" t="s">
        <v>126</v>
      </c>
      <c r="F28" t="s">
        <v>127</v>
      </c>
    </row>
    <row r="29" spans="2:10" ht="15.75" thickBot="1">
      <c r="D29" s="233"/>
      <c r="E29" s="231"/>
      <c r="F29" s="224" t="s">
        <v>114</v>
      </c>
      <c r="G29" t="s">
        <v>128</v>
      </c>
    </row>
    <row r="30" spans="2:10" ht="15.75" thickBot="1">
      <c r="D30" s="233"/>
      <c r="E30" s="238"/>
      <c r="F30" s="224"/>
    </row>
    <row r="31" spans="2:10" ht="15.75" thickBot="1">
      <c r="E31" s="231"/>
      <c r="F31" s="224" t="s">
        <v>116</v>
      </c>
      <c r="G31" t="s">
        <v>129</v>
      </c>
    </row>
    <row r="32" spans="2:10">
      <c r="E32" s="238"/>
      <c r="F32" s="224"/>
      <c r="G32" t="s">
        <v>130</v>
      </c>
    </row>
    <row r="33" spans="2:10">
      <c r="E33" s="238"/>
      <c r="F33" s="224"/>
    </row>
    <row r="34" spans="2:10">
      <c r="D34" s="233"/>
      <c r="F34" s="224"/>
      <c r="G34" s="239" t="s">
        <v>131</v>
      </c>
      <c r="H34" s="239" t="s">
        <v>132</v>
      </c>
      <c r="I34" s="239"/>
    </row>
    <row r="35" spans="2:10">
      <c r="D35" s="233"/>
      <c r="F35" s="224"/>
      <c r="G35" t="s">
        <v>133</v>
      </c>
      <c r="H35" s="240" t="s">
        <v>134</v>
      </c>
    </row>
    <row r="36" spans="2:10">
      <c r="D36" s="233"/>
      <c r="F36" s="224"/>
      <c r="G36" t="s">
        <v>135</v>
      </c>
      <c r="H36" s="240" t="s">
        <v>136</v>
      </c>
    </row>
    <row r="37" spans="2:10">
      <c r="D37" s="233"/>
      <c r="F37" s="224"/>
      <c r="G37" t="s">
        <v>137</v>
      </c>
      <c r="H37" s="241" t="s">
        <v>138</v>
      </c>
    </row>
    <row r="38" spans="2:10" ht="15" customHeight="1">
      <c r="D38" s="233"/>
      <c r="F38" s="224"/>
      <c r="G38" s="242" t="s">
        <v>139</v>
      </c>
      <c r="H38" s="243" t="s">
        <v>140</v>
      </c>
      <c r="I38" s="233"/>
      <c r="J38" s="233"/>
    </row>
    <row r="39" spans="2:10" ht="15" customHeight="1">
      <c r="D39" s="233"/>
      <c r="E39" s="238"/>
      <c r="F39" s="224"/>
      <c r="G39" s="242" t="s">
        <v>141</v>
      </c>
      <c r="H39" s="240" t="s">
        <v>142</v>
      </c>
    </row>
    <row r="40" spans="2:10" ht="15" customHeight="1">
      <c r="D40" s="233"/>
      <c r="E40" s="238"/>
      <c r="F40" s="224"/>
      <c r="G40" s="242"/>
      <c r="H40" s="240"/>
    </row>
    <row r="41" spans="2:10" ht="15" customHeight="1">
      <c r="B41" t="s">
        <v>143</v>
      </c>
      <c r="D41" s="233"/>
      <c r="E41" s="238"/>
      <c r="F41" s="224"/>
    </row>
    <row r="42" spans="2:10" ht="15" customHeight="1">
      <c r="D42" s="233"/>
      <c r="E42" s="238"/>
      <c r="F42" s="224"/>
    </row>
    <row r="43" spans="2:10" ht="15" customHeight="1" thickBot="1"/>
    <row r="44" spans="2:10" ht="15" customHeight="1" thickBot="1">
      <c r="B44" s="231"/>
      <c r="C44" s="230" t="s">
        <v>144</v>
      </c>
      <c r="D44" s="226" t="s">
        <v>145</v>
      </c>
    </row>
    <row r="45" spans="2:10" ht="15" customHeight="1" thickBot="1">
      <c r="D45" s="231"/>
      <c r="E45" t="s">
        <v>146</v>
      </c>
    </row>
    <row r="46" spans="2:10" ht="15" customHeight="1">
      <c r="D46" t="s">
        <v>147</v>
      </c>
    </row>
    <row r="47" spans="2:10" ht="15" customHeight="1">
      <c r="D47" s="232" t="s">
        <v>148</v>
      </c>
    </row>
    <row r="48" spans="2:10" ht="15" customHeight="1">
      <c r="D48" s="232" t="s">
        <v>149</v>
      </c>
    </row>
    <row r="49" spans="4:11" ht="15" customHeight="1">
      <c r="D49" s="232"/>
    </row>
    <row r="50" spans="4:11" ht="15" customHeight="1">
      <c r="D50" s="232" t="s">
        <v>150</v>
      </c>
    </row>
    <row r="51" spans="4:11" ht="15" customHeight="1">
      <c r="D51" s="232"/>
    </row>
    <row r="52" spans="4:11" ht="15" customHeight="1">
      <c r="D52" s="232"/>
      <c r="E52" s="345"/>
      <c r="G52" s="244" t="s">
        <v>151</v>
      </c>
      <c r="H52" s="244"/>
      <c r="I52" s="244"/>
    </row>
    <row r="53" spans="4:11" ht="15" customHeight="1">
      <c r="D53" s="232"/>
      <c r="E53" s="345"/>
      <c r="G53" s="245" t="s">
        <v>152</v>
      </c>
      <c r="H53" s="246" t="s">
        <v>153</v>
      </c>
      <c r="I53" s="247" t="s">
        <v>154</v>
      </c>
      <c r="J53" s="248" t="s">
        <v>155</v>
      </c>
    </row>
    <row r="54" spans="4:11" ht="15" customHeight="1">
      <c r="D54" s="232"/>
      <c r="E54" s="345"/>
      <c r="G54" s="249" t="s">
        <v>156</v>
      </c>
      <c r="H54" s="250" t="s">
        <v>157</v>
      </c>
      <c r="I54" s="251" t="s">
        <v>157</v>
      </c>
      <c r="J54" s="250" t="s">
        <v>158</v>
      </c>
    </row>
    <row r="55" spans="4:11" ht="15" customHeight="1">
      <c r="D55" s="232"/>
      <c r="E55" s="345"/>
      <c r="G55" s="249" t="s">
        <v>159</v>
      </c>
      <c r="H55" s="252" t="s">
        <v>160</v>
      </c>
      <c r="I55" s="253" t="s">
        <v>161</v>
      </c>
      <c r="J55" s="252" t="s">
        <v>162</v>
      </c>
    </row>
    <row r="56" spans="4:11" ht="15" customHeight="1">
      <c r="D56" s="232"/>
      <c r="E56" s="345"/>
      <c r="H56" s="254"/>
      <c r="J56" s="255"/>
    </row>
    <row r="57" spans="4:11" ht="15" customHeight="1">
      <c r="D57" s="232"/>
      <c r="E57" s="345"/>
      <c r="G57" s="256" t="s">
        <v>163</v>
      </c>
      <c r="H57" s="257">
        <v>4000</v>
      </c>
      <c r="I57" s="258">
        <v>1000</v>
      </c>
      <c r="J57" s="257">
        <v>2000</v>
      </c>
      <c r="K57" s="259" t="s">
        <v>164</v>
      </c>
    </row>
    <row r="58" spans="4:11" ht="15" customHeight="1">
      <c r="D58" s="232"/>
      <c r="E58" s="345"/>
      <c r="G58" s="256" t="s">
        <v>165</v>
      </c>
      <c r="H58" s="260">
        <v>0.28199999999999997</v>
      </c>
      <c r="I58" s="261">
        <v>0.28199999999999997</v>
      </c>
      <c r="J58" s="260">
        <v>0.30199999999999999</v>
      </c>
      <c r="K58" s="259" t="s">
        <v>164</v>
      </c>
    </row>
    <row r="59" spans="4:11" ht="15" customHeight="1">
      <c r="D59" s="232"/>
      <c r="E59" s="345"/>
      <c r="G59" s="256" t="s">
        <v>166</v>
      </c>
      <c r="H59" s="262">
        <f>H57*(1+H58)</f>
        <v>5128</v>
      </c>
      <c r="I59" s="263">
        <f>I57*(1+I58)</f>
        <v>1282</v>
      </c>
      <c r="J59" s="262">
        <f>J57*(1+J58)</f>
        <v>2604</v>
      </c>
      <c r="K59" s="264"/>
    </row>
    <row r="60" spans="4:11" ht="15" customHeight="1">
      <c r="D60" s="232"/>
      <c r="E60" s="345"/>
      <c r="G60" s="256" t="s">
        <v>167</v>
      </c>
      <c r="H60" s="260">
        <v>0.59499999999999997</v>
      </c>
      <c r="I60" s="261">
        <v>0.26</v>
      </c>
      <c r="J60" s="260">
        <v>0.08</v>
      </c>
      <c r="K60" s="259" t="s">
        <v>164</v>
      </c>
    </row>
    <row r="61" spans="4:11" ht="15" customHeight="1" thickBot="1">
      <c r="D61" s="232"/>
      <c r="E61" s="345"/>
      <c r="G61" s="265" t="s">
        <v>168</v>
      </c>
      <c r="H61" s="266">
        <f>H59*(1+H60)</f>
        <v>8179.16</v>
      </c>
      <c r="I61" s="267">
        <f>I59*(1+I60)</f>
        <v>1615.32</v>
      </c>
      <c r="J61" s="268">
        <f>J59*(1+J60)</f>
        <v>2812.32</v>
      </c>
    </row>
    <row r="62" spans="4:11" ht="10.5" customHeight="1" thickTop="1" thickBot="1">
      <c r="D62" s="232"/>
      <c r="E62" s="345"/>
      <c r="G62" s="265"/>
      <c r="H62" s="269"/>
      <c r="I62" s="270"/>
      <c r="J62" s="269"/>
    </row>
    <row r="63" spans="4:11" ht="28.5" customHeight="1" thickBot="1">
      <c r="D63" s="232"/>
      <c r="E63" s="345"/>
      <c r="G63" s="271" t="s">
        <v>169</v>
      </c>
      <c r="H63" s="272">
        <f>H61</f>
        <v>8179.16</v>
      </c>
      <c r="I63" s="272">
        <f>I61</f>
        <v>1615.32</v>
      </c>
      <c r="J63" s="273">
        <f>J61</f>
        <v>2812.32</v>
      </c>
    </row>
    <row r="64" spans="4:11" ht="15" customHeight="1">
      <c r="D64" s="233"/>
      <c r="E64" s="274"/>
      <c r="F64" s="275"/>
      <c r="G64" s="276" t="s">
        <v>170</v>
      </c>
      <c r="H64" s="275"/>
      <c r="I64" s="275"/>
      <c r="J64" s="275"/>
      <c r="K64" s="275"/>
    </row>
    <row r="65" spans="1:10" ht="15" customHeight="1"/>
    <row r="66" spans="1:10" ht="15" customHeight="1" thickBot="1">
      <c r="D66" t="s">
        <v>171</v>
      </c>
    </row>
    <row r="67" spans="1:10" ht="15" customHeight="1" thickBot="1">
      <c r="D67" s="231"/>
      <c r="E67" t="s">
        <v>172</v>
      </c>
    </row>
    <row r="68" spans="1:10" ht="15" customHeight="1">
      <c r="D68" s="233"/>
      <c r="E68" t="s">
        <v>173</v>
      </c>
    </row>
    <row r="69" spans="1:10" ht="15" customHeight="1" thickBot="1">
      <c r="D69" s="233"/>
      <c r="E69"/>
    </row>
    <row r="70" spans="1:10" ht="15" customHeight="1" thickBot="1">
      <c r="D70" s="231"/>
      <c r="E70" t="s">
        <v>174</v>
      </c>
    </row>
    <row r="71" spans="1:10" ht="15" customHeight="1">
      <c r="D71" s="233"/>
      <c r="E71" t="s">
        <v>175</v>
      </c>
    </row>
    <row r="72" spans="1:10" s="226" customFormat="1" ht="15" customHeight="1" thickBot="1">
      <c r="A72"/>
      <c r="B72"/>
      <c r="C72" s="223"/>
      <c r="D72" s="233"/>
      <c r="E72"/>
      <c r="F72"/>
      <c r="G72"/>
      <c r="H72"/>
      <c r="I72"/>
      <c r="J72"/>
    </row>
    <row r="73" spans="1:10" s="226" customFormat="1" ht="15" customHeight="1" thickBot="1">
      <c r="A73"/>
      <c r="B73" s="229"/>
      <c r="C73" s="230" t="s">
        <v>176</v>
      </c>
      <c r="D73" s="233" t="s">
        <v>177</v>
      </c>
      <c r="E73"/>
      <c r="F73"/>
      <c r="G73"/>
      <c r="H73"/>
      <c r="I73"/>
      <c r="J73"/>
    </row>
    <row r="74" spans="1:10" s="226" customFormat="1" ht="15" customHeight="1">
      <c r="A74"/>
      <c r="B74"/>
      <c r="C74" s="223"/>
      <c r="D74" s="233" t="s">
        <v>178</v>
      </c>
      <c r="E74"/>
      <c r="F74"/>
      <c r="G74"/>
      <c r="H74"/>
      <c r="I74"/>
      <c r="J74"/>
    </row>
    <row r="75" spans="1:10" s="226" customFormat="1" ht="15" customHeight="1">
      <c r="A75"/>
      <c r="B75"/>
      <c r="C75" s="223"/>
      <c r="D75" s="233" t="s">
        <v>179</v>
      </c>
      <c r="E75"/>
      <c r="F75"/>
      <c r="G75"/>
      <c r="H75"/>
      <c r="I75"/>
      <c r="J75"/>
    </row>
    <row r="76" spans="1:10" s="226" customFormat="1" ht="15" customHeight="1" thickBot="1">
      <c r="A76"/>
      <c r="B76"/>
      <c r="C76" s="223"/>
      <c r="D76" s="233"/>
      <c r="E76"/>
      <c r="F76"/>
      <c r="G76"/>
      <c r="H76"/>
      <c r="I76"/>
      <c r="J76"/>
    </row>
    <row r="77" spans="1:10" ht="15" customHeight="1" thickBot="1">
      <c r="A77" s="226"/>
      <c r="B77" s="231"/>
      <c r="C77" s="230" t="s">
        <v>180</v>
      </c>
      <c r="D77" s="226" t="s">
        <v>181</v>
      </c>
      <c r="E77" s="277"/>
      <c r="F77" s="226"/>
      <c r="G77" s="226"/>
      <c r="H77" s="226"/>
      <c r="I77" s="226"/>
      <c r="J77" s="226"/>
    </row>
    <row r="78" spans="1:10" ht="15" customHeight="1" thickBot="1">
      <c r="D78" s="231"/>
      <c r="E78" s="226" t="s">
        <v>182</v>
      </c>
      <c r="F78" s="226"/>
      <c r="G78" s="226"/>
    </row>
    <row r="79" spans="1:10" ht="15" customHeight="1">
      <c r="E79" s="278" t="s">
        <v>183</v>
      </c>
    </row>
    <row r="80" spans="1:10" ht="15" customHeight="1" thickBot="1">
      <c r="D80" s="233"/>
    </row>
    <row r="81" spans="2:5" ht="15" customHeight="1" thickBot="1">
      <c r="B81" s="231"/>
      <c r="C81" s="230" t="s">
        <v>184</v>
      </c>
      <c r="D81" s="226" t="s">
        <v>185</v>
      </c>
    </row>
    <row r="82" spans="2:5" ht="15" customHeight="1" thickBot="1"/>
    <row r="83" spans="2:5" ht="15" customHeight="1" thickBot="1">
      <c r="B83" s="231"/>
      <c r="C83" s="230" t="s">
        <v>186</v>
      </c>
      <c r="D83" s="226" t="s">
        <v>187</v>
      </c>
      <c r="E83"/>
    </row>
    <row r="84" spans="2:5" ht="15" customHeight="1" thickBot="1">
      <c r="B84" s="233"/>
      <c r="C84" s="230"/>
      <c r="D84" s="231"/>
      <c r="E84" t="s">
        <v>188</v>
      </c>
    </row>
    <row r="85" spans="2:5" ht="15" customHeight="1"/>
    <row r="86" spans="2:5" ht="15" customHeight="1">
      <c r="D86" s="279"/>
    </row>
    <row r="87" spans="2:5" ht="15" customHeight="1"/>
    <row r="88" spans="2:5" ht="15" customHeight="1"/>
    <row r="89" spans="2:5" ht="15" customHeight="1"/>
    <row r="90" spans="2:5" ht="15" customHeight="1"/>
    <row r="91" spans="2:5" ht="15" customHeight="1"/>
    <row r="92" spans="2:5" ht="15" customHeight="1"/>
    <row r="93" spans="2:5" ht="15" customHeight="1"/>
    <row r="94" spans="2:5" ht="15" customHeight="1"/>
    <row r="95" spans="2:5" ht="15" customHeight="1"/>
    <row r="96" spans="2:5" ht="15" customHeight="1"/>
    <row r="97" ht="15" customHeight="1"/>
    <row r="98" ht="15" customHeight="1"/>
    <row r="99" ht="15" customHeight="1"/>
    <row r="100" ht="15" customHeight="1"/>
    <row r="101" ht="15" customHeight="1"/>
    <row r="133" spans="4:4">
      <c r="D133" s="233"/>
    </row>
    <row r="134" spans="4:4">
      <c r="D134" s="233"/>
    </row>
  </sheetData>
  <sheetProtection password="DFDE" sheet="1" selectLockedCells="1"/>
  <mergeCells count="5">
    <mergeCell ref="A1:J1"/>
    <mergeCell ref="A3:J3"/>
    <mergeCell ref="I4:K4"/>
    <mergeCell ref="D16:J17"/>
    <mergeCell ref="E52:E63"/>
  </mergeCells>
  <pageMargins left="0.7" right="0.7" top="0.54" bottom="0.53" header="0.17" footer="0.17"/>
  <pageSetup orientation="portrait" r:id="rId1"/>
  <headerFooter>
    <oddFooter>&amp;CEXC PCR INITIATOR CHECKLIST   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197">
    <tabColor rgb="FFFFFF00"/>
    <pageSetUpPr fitToPage="1"/>
  </sheetPr>
  <dimension ref="A1:AC916"/>
  <sheetViews>
    <sheetView showGridLines="0" tabSelected="1" defaultGridColor="0" colorId="22" zoomScale="70" zoomScaleNormal="70" workbookViewId="0">
      <selection activeCell="M1" sqref="M1"/>
    </sheetView>
  </sheetViews>
  <sheetFormatPr defaultColWidth="26.7109375" defaultRowHeight="14.25"/>
  <cols>
    <col min="1" max="1" width="2.140625" style="3" customWidth="1"/>
    <col min="2" max="2" width="3.5703125" style="2" customWidth="1"/>
    <col min="3" max="3" width="21.5703125" style="3" customWidth="1"/>
    <col min="4" max="4" width="22.85546875" style="3" customWidth="1"/>
    <col min="5" max="5" width="22.7109375" style="3" customWidth="1"/>
    <col min="6" max="6" width="16.42578125" style="70" customWidth="1"/>
    <col min="7" max="7" width="28.28515625" style="3" customWidth="1"/>
    <col min="8" max="8" width="17.85546875" style="3" bestFit="1" customWidth="1"/>
    <col min="9" max="10" width="16.28515625" style="3" customWidth="1"/>
    <col min="11" max="11" width="18.85546875" style="3" hidden="1" customWidth="1"/>
    <col min="12" max="12" width="20.28515625" style="3" customWidth="1"/>
    <col min="13" max="13" width="16.140625" style="3" customWidth="1"/>
    <col min="14" max="14" width="22.140625" style="3" customWidth="1"/>
    <col min="15" max="15" width="15.7109375" style="3" customWidth="1"/>
    <col min="16" max="16" width="16.7109375" style="3" customWidth="1"/>
    <col min="17" max="17" width="15.140625" style="3" customWidth="1"/>
    <col min="18" max="18" width="15.5703125" style="10" customWidth="1"/>
    <col min="19" max="19" width="12.85546875" style="3" customWidth="1"/>
    <col min="20" max="21" width="26.85546875" style="3" bestFit="1" customWidth="1"/>
    <col min="22" max="25" width="26.7109375" style="3"/>
    <col min="26" max="26" width="18" style="3" bestFit="1" customWidth="1"/>
    <col min="27" max="16384" width="26.7109375" style="3"/>
  </cols>
  <sheetData>
    <row r="1" spans="1:27" ht="24.75" customHeight="1" thickBot="1">
      <c r="A1" s="1" t="s">
        <v>0</v>
      </c>
      <c r="F1" s="4" t="s">
        <v>270</v>
      </c>
      <c r="G1" s="5">
        <f>+Lookup!B2</f>
        <v>44058</v>
      </c>
      <c r="H1" s="5">
        <f>+Lookup!C9</f>
        <v>44422</v>
      </c>
      <c r="I1" s="349" t="s">
        <v>1</v>
      </c>
      <c r="J1" s="349"/>
      <c r="K1" s="349"/>
      <c r="L1" s="349"/>
      <c r="M1" s="6">
        <v>0</v>
      </c>
      <c r="N1" s="350" t="s">
        <v>278</v>
      </c>
      <c r="O1" s="351"/>
      <c r="P1" s="351"/>
      <c r="Q1" s="352"/>
      <c r="R1" s="2" t="s">
        <v>3</v>
      </c>
      <c r="S1" s="3" t="s">
        <v>4</v>
      </c>
      <c r="W1" s="7"/>
      <c r="X1" s="7"/>
      <c r="Y1" s="7"/>
      <c r="Z1" s="7"/>
      <c r="AA1" s="7"/>
    </row>
    <row r="2" spans="1:27" ht="20.25" customHeight="1" thickBot="1">
      <c r="B2" s="353" t="s">
        <v>5</v>
      </c>
      <c r="C2" s="354"/>
      <c r="D2" s="355"/>
      <c r="F2" s="4"/>
      <c r="H2" s="8" t="s">
        <v>6</v>
      </c>
      <c r="I2" s="9"/>
      <c r="L2" s="356" t="s">
        <v>7</v>
      </c>
      <c r="M2" s="356"/>
      <c r="N2" s="356"/>
      <c r="Q2" s="10"/>
      <c r="R2" s="11">
        <v>43835</v>
      </c>
      <c r="S2" s="12">
        <v>197300</v>
      </c>
      <c r="V2" s="7"/>
      <c r="W2" s="7"/>
      <c r="X2" s="7"/>
      <c r="Y2" s="7"/>
      <c r="Z2" s="7"/>
    </row>
    <row r="3" spans="1:27" ht="9" customHeight="1">
      <c r="C3" s="2"/>
      <c r="D3" s="2"/>
      <c r="F3" s="13"/>
      <c r="H3" s="9"/>
      <c r="I3" s="9"/>
      <c r="L3" s="14"/>
      <c r="M3" s="14"/>
      <c r="N3" s="14"/>
      <c r="Q3" s="10"/>
      <c r="V3" s="7"/>
      <c r="W3" s="7"/>
      <c r="X3" s="7"/>
      <c r="Y3" s="7"/>
      <c r="Z3" s="7"/>
    </row>
    <row r="4" spans="1:27">
      <c r="C4" s="15" t="s">
        <v>8</v>
      </c>
      <c r="D4" s="16"/>
      <c r="F4" s="3"/>
      <c r="G4" s="17" t="s">
        <v>9</v>
      </c>
      <c r="H4" s="18">
        <f>((($D$18*$H$18)+($D$19*$H$19)+($D$20*$H$20)+($D$21*$H$21))*((14/32)))</f>
        <v>0</v>
      </c>
      <c r="I4" s="19">
        <v>1</v>
      </c>
      <c r="L4" s="31"/>
      <c r="M4" s="332"/>
      <c r="N4" s="20"/>
      <c r="P4" s="21"/>
      <c r="Q4" s="10"/>
      <c r="R4" s="11">
        <v>44228</v>
      </c>
      <c r="S4" s="12">
        <v>199300</v>
      </c>
      <c r="T4" s="23"/>
      <c r="U4" s="24"/>
      <c r="V4" s="25"/>
      <c r="W4" s="26"/>
      <c r="X4" s="27"/>
      <c r="Y4" s="25"/>
      <c r="Z4" s="7"/>
    </row>
    <row r="5" spans="1:27">
      <c r="C5" s="15" t="s">
        <v>10</v>
      </c>
      <c r="D5" s="28"/>
      <c r="F5" s="3"/>
      <c r="G5" s="17" t="s">
        <v>11</v>
      </c>
      <c r="H5" s="29"/>
      <c r="I5" s="30"/>
      <c r="L5" s="31" t="s">
        <v>12</v>
      </c>
      <c r="M5" s="331">
        <f>($S$4*1.1)*32/52*14/32</f>
        <v>59023.461538461546</v>
      </c>
      <c r="N5" s="32">
        <f>ROUND(+M5/560,2)</f>
        <v>105.4</v>
      </c>
      <c r="O5" s="32"/>
      <c r="P5" s="33"/>
      <c r="Q5" s="32"/>
      <c r="R5" s="22"/>
      <c r="S5" s="23"/>
      <c r="T5" s="23"/>
      <c r="U5" s="24"/>
      <c r="V5" s="34"/>
      <c r="W5" s="26"/>
      <c r="X5" s="7"/>
      <c r="Y5" s="26"/>
      <c r="Z5" s="7"/>
    </row>
    <row r="6" spans="1:27">
      <c r="C6" s="15" t="s">
        <v>13</v>
      </c>
      <c r="D6" s="28"/>
      <c r="F6" s="3"/>
      <c r="G6" s="17" t="s">
        <v>14</v>
      </c>
      <c r="H6" s="29"/>
      <c r="I6" s="30"/>
      <c r="L6" s="35" t="s">
        <v>15</v>
      </c>
      <c r="M6" s="36">
        <f>((($D$18*$H$18)+($D$19*$H$19)+($D$20*$H$20)+($D$21*$H$21))*(2/9)-M1)</f>
        <v>0</v>
      </c>
      <c r="N6" s="327" t="s">
        <v>16</v>
      </c>
      <c r="O6" s="38">
        <f>SUMIF(C35:C65,"NSF",N35:N65)</f>
        <v>0</v>
      </c>
      <c r="Q6" s="10"/>
      <c r="R6" s="22"/>
      <c r="S6" s="39"/>
      <c r="T6" s="39"/>
      <c r="U6" s="39"/>
      <c r="V6" s="34"/>
      <c r="W6" s="40"/>
      <c r="X6" s="41"/>
      <c r="Y6" s="42"/>
      <c r="Z6" s="7"/>
    </row>
    <row r="7" spans="1:27">
      <c r="C7" s="15" t="s">
        <v>17</v>
      </c>
      <c r="D7" s="43" t="s">
        <v>18</v>
      </c>
      <c r="F7" s="3"/>
      <c r="G7" s="17" t="s">
        <v>19</v>
      </c>
      <c r="H7" s="29"/>
      <c r="I7" s="30"/>
      <c r="L7" s="44" t="s">
        <v>20</v>
      </c>
      <c r="M7" s="36">
        <f>((($D$18*$H$18)+($D$19*$H$19)+($D$20*$H$20)+($D$21*$H$21))*((2/9)))</f>
        <v>0</v>
      </c>
      <c r="N7" s="328" t="s">
        <v>16</v>
      </c>
      <c r="O7" s="46">
        <f>SUMIF(C35:C65,"OCDO",N35:N65)</f>
        <v>0</v>
      </c>
      <c r="Q7" s="10"/>
      <c r="R7" s="47"/>
      <c r="S7" s="48"/>
      <c r="T7" s="39"/>
      <c r="U7" s="39"/>
      <c r="V7" s="34"/>
      <c r="W7" s="40"/>
      <c r="X7" s="41"/>
      <c r="Y7" s="42"/>
      <c r="Z7" s="7"/>
    </row>
    <row r="8" spans="1:27">
      <c r="C8" s="15" t="s">
        <v>21</v>
      </c>
      <c r="D8" s="43" t="s">
        <v>22</v>
      </c>
      <c r="F8" s="49"/>
      <c r="G8" s="17" t="s">
        <v>23</v>
      </c>
      <c r="H8" s="50"/>
      <c r="I8" s="51"/>
      <c r="J8" s="52" t="str">
        <f>IF(ROUND(I10,2)&gt;=0,""," ** ERROR: Annual EXC MAXIMUM % EffortLimit Exceeded **")</f>
        <v/>
      </c>
      <c r="K8" s="52"/>
      <c r="L8" s="325" t="s">
        <v>24</v>
      </c>
      <c r="M8" s="29">
        <f>$S$2*32/52*14/32</f>
        <v>53119.230769230766</v>
      </c>
      <c r="N8" s="32">
        <f>ROUND(+M8/560,2)</f>
        <v>94.86</v>
      </c>
      <c r="O8" s="32" t="s">
        <v>25</v>
      </c>
      <c r="P8" s="3" t="s">
        <v>279</v>
      </c>
      <c r="Q8" s="55"/>
      <c r="R8" s="319">
        <f>$S$2*32/52</f>
        <v>121415.38461538461</v>
      </c>
      <c r="S8" s="57" t="s">
        <v>4</v>
      </c>
      <c r="T8" s="58"/>
      <c r="U8" s="34"/>
      <c r="V8" s="40"/>
      <c r="W8" s="41"/>
      <c r="X8" s="42"/>
      <c r="Y8" s="7"/>
    </row>
    <row r="9" spans="1:27">
      <c r="C9" s="15"/>
      <c r="D9" s="59"/>
      <c r="F9" s="49"/>
      <c r="G9" s="60" t="s">
        <v>26</v>
      </c>
      <c r="H9" s="61">
        <f>H4-H5-H7-H6-H8</f>
        <v>0</v>
      </c>
      <c r="I9" s="62">
        <f>I4+I5-I7-I6</f>
        <v>1</v>
      </c>
      <c r="L9" s="325" t="s">
        <v>27</v>
      </c>
      <c r="M9" s="29">
        <f>$S$4*32/52*14/32</f>
        <v>53657.692307692305</v>
      </c>
      <c r="N9" s="32">
        <f>ROUND(+M9/560,2)</f>
        <v>95.82</v>
      </c>
      <c r="O9" s="32" t="s">
        <v>25</v>
      </c>
      <c r="P9" s="3" t="s">
        <v>280</v>
      </c>
      <c r="Q9" s="55"/>
      <c r="R9" s="319">
        <f>$S$4*32/52</f>
        <v>122646.15384615384</v>
      </c>
      <c r="S9" s="57" t="s">
        <v>4</v>
      </c>
      <c r="T9" s="58"/>
      <c r="U9" s="34"/>
      <c r="V9" s="40"/>
      <c r="W9" s="41"/>
      <c r="X9" s="42"/>
      <c r="Y9" s="7"/>
    </row>
    <row r="10" spans="1:27">
      <c r="C10" s="15"/>
      <c r="D10" s="59"/>
      <c r="F10" s="49"/>
      <c r="G10" s="60" t="s">
        <v>28</v>
      </c>
      <c r="H10" s="63">
        <f>SUM(N35:N65)</f>
        <v>0</v>
      </c>
      <c r="I10" s="62">
        <f>SUM(J35:J65)</f>
        <v>0</v>
      </c>
      <c r="L10" s="325" t="s">
        <v>29</v>
      </c>
      <c r="M10" s="29" t="s">
        <v>2</v>
      </c>
      <c r="N10" s="32">
        <f>ROUND(+M10/560,2)</f>
        <v>0</v>
      </c>
      <c r="O10" s="32" t="s">
        <v>25</v>
      </c>
      <c r="P10" s="54"/>
      <c r="Q10" s="55"/>
      <c r="R10" s="56"/>
      <c r="S10" s="57" t="s">
        <v>4</v>
      </c>
      <c r="T10" s="58"/>
      <c r="U10" s="34"/>
      <c r="V10" s="40"/>
      <c r="W10" s="41"/>
      <c r="X10" s="42"/>
      <c r="Y10" s="7"/>
    </row>
    <row r="11" spans="1:27" ht="15" thickBot="1">
      <c r="C11" s="15"/>
      <c r="D11" s="59"/>
      <c r="F11" s="49"/>
      <c r="G11" s="60" t="s">
        <v>30</v>
      </c>
      <c r="H11" s="64">
        <f>H9-H10</f>
        <v>0</v>
      </c>
      <c r="I11" s="65">
        <f>I9-I10</f>
        <v>1</v>
      </c>
      <c r="L11" s="326" t="s">
        <v>31</v>
      </c>
      <c r="M11" s="20"/>
      <c r="N11" s="32"/>
      <c r="O11" s="32"/>
      <c r="Q11" s="10"/>
      <c r="R11" s="67"/>
      <c r="S11" s="39"/>
      <c r="T11" s="39"/>
      <c r="U11" s="34"/>
      <c r="V11" s="40"/>
      <c r="W11" s="41"/>
      <c r="X11" s="42"/>
      <c r="Y11" s="7"/>
    </row>
    <row r="12" spans="1:27" ht="15" thickTop="1">
      <c r="C12" s="15"/>
      <c r="D12" s="68"/>
      <c r="E12" s="69"/>
      <c r="H12" s="17"/>
      <c r="I12" s="17"/>
      <c r="L12" s="31"/>
      <c r="Q12" s="10"/>
      <c r="R12" s="23"/>
      <c r="S12" s="23"/>
      <c r="T12" s="71"/>
      <c r="U12" s="34"/>
      <c r="V12" s="40"/>
      <c r="W12" s="41"/>
      <c r="X12" s="42"/>
      <c r="Y12" s="7"/>
    </row>
    <row r="13" spans="1:27" ht="14.25" customHeight="1">
      <c r="C13" s="15" t="s">
        <v>32</v>
      </c>
      <c r="D13" s="357"/>
      <c r="E13" s="358"/>
      <c r="F13" s="358"/>
      <c r="G13" s="358"/>
      <c r="H13" s="358"/>
      <c r="I13" s="358"/>
      <c r="J13" s="358"/>
      <c r="K13" s="358"/>
      <c r="L13" s="358"/>
      <c r="M13" s="358"/>
      <c r="N13" s="358"/>
      <c r="O13" s="358"/>
      <c r="P13" s="359"/>
      <c r="Q13" s="10"/>
      <c r="R13" s="72"/>
      <c r="S13" s="72"/>
      <c r="T13" s="24"/>
      <c r="U13" s="34"/>
      <c r="V13" s="40"/>
      <c r="W13" s="41"/>
      <c r="X13" s="42"/>
      <c r="Y13" s="7"/>
    </row>
    <row r="14" spans="1:27" ht="14.25" customHeight="1">
      <c r="C14" s="15"/>
      <c r="D14" s="360"/>
      <c r="E14" s="361"/>
      <c r="F14" s="361"/>
      <c r="G14" s="361"/>
      <c r="H14" s="361"/>
      <c r="I14" s="361"/>
      <c r="J14" s="361"/>
      <c r="K14" s="361"/>
      <c r="L14" s="361"/>
      <c r="M14" s="361"/>
      <c r="N14" s="361"/>
      <c r="O14" s="361"/>
      <c r="P14" s="362"/>
      <c r="Q14" s="10"/>
      <c r="R14" s="73"/>
      <c r="S14" s="346" t="s">
        <v>33</v>
      </c>
      <c r="T14" s="347"/>
      <c r="U14" s="74"/>
      <c r="V14" s="40"/>
      <c r="W14" s="41"/>
      <c r="X14" s="42"/>
      <c r="Y14" s="7"/>
    </row>
    <row r="15" spans="1:27">
      <c r="C15" s="15"/>
      <c r="D15" s="2" t="s">
        <v>34</v>
      </c>
      <c r="E15" s="75"/>
      <c r="F15" s="75"/>
      <c r="I15" s="17"/>
      <c r="J15" s="17"/>
      <c r="K15" s="17"/>
      <c r="Q15" s="10"/>
      <c r="R15" s="23"/>
      <c r="S15" s="76" t="s">
        <v>35</v>
      </c>
      <c r="T15" s="77" t="s">
        <v>36</v>
      </c>
      <c r="U15" s="34"/>
      <c r="V15" s="40"/>
      <c r="W15" s="41"/>
      <c r="X15" s="42"/>
      <c r="Y15" s="7"/>
    </row>
    <row r="16" spans="1:27" s="2" customFormat="1">
      <c r="C16" s="2" t="s">
        <v>37</v>
      </c>
      <c r="D16" s="2" t="s">
        <v>38</v>
      </c>
      <c r="E16" s="78"/>
      <c r="F16" s="78"/>
      <c r="G16" s="70" t="s">
        <v>39</v>
      </c>
      <c r="H16" s="2" t="s">
        <v>40</v>
      </c>
      <c r="I16" s="2" t="s">
        <v>41</v>
      </c>
      <c r="L16" s="79"/>
      <c r="M16" s="80" t="s">
        <v>12</v>
      </c>
      <c r="N16" s="2" t="s">
        <v>24</v>
      </c>
      <c r="O16" s="2" t="s">
        <v>27</v>
      </c>
      <c r="P16" s="2" t="s">
        <v>29</v>
      </c>
      <c r="Q16" s="10"/>
      <c r="R16" s="23"/>
      <c r="S16" s="81">
        <v>0</v>
      </c>
      <c r="T16" s="82">
        <f>((S16*100)/560)/100</f>
        <v>0</v>
      </c>
      <c r="U16" s="34"/>
      <c r="V16" s="40"/>
      <c r="W16" s="7"/>
      <c r="X16" s="26"/>
      <c r="Y16" s="9"/>
    </row>
    <row r="17" spans="2:28" s="83" customFormat="1">
      <c r="B17" s="83" t="s">
        <v>42</v>
      </c>
      <c r="C17" s="83" t="s">
        <v>43</v>
      </c>
      <c r="D17" s="83" t="s">
        <v>44</v>
      </c>
      <c r="E17" s="84" t="s">
        <v>37</v>
      </c>
      <c r="F17" s="84"/>
      <c r="G17" s="85" t="s">
        <v>45</v>
      </c>
      <c r="H17" s="83" t="s">
        <v>37</v>
      </c>
      <c r="I17" s="83" t="s">
        <v>46</v>
      </c>
      <c r="J17" s="83" t="s">
        <v>47</v>
      </c>
      <c r="M17" s="83" t="s">
        <v>47</v>
      </c>
      <c r="N17" s="83" t="s">
        <v>47</v>
      </c>
      <c r="O17" s="83" t="s">
        <v>47</v>
      </c>
      <c r="P17" s="83" t="s">
        <v>47</v>
      </c>
      <c r="Q17" s="86"/>
      <c r="R17" s="23"/>
      <c r="S17" s="81">
        <v>0</v>
      </c>
      <c r="T17" s="82">
        <f t="shared" ref="T17:T22" si="0">((S17*100)/560)/100</f>
        <v>0</v>
      </c>
      <c r="U17" s="34"/>
      <c r="V17" s="26"/>
      <c r="W17" s="7"/>
      <c r="X17" s="42"/>
      <c r="Y17" s="87"/>
    </row>
    <row r="18" spans="2:28">
      <c r="B18" s="2">
        <v>1</v>
      </c>
      <c r="C18" s="88" t="s">
        <v>274</v>
      </c>
      <c r="D18" s="318">
        <f>(5/21*0.5/9)</f>
        <v>1.3227513227513227E-2</v>
      </c>
      <c r="E18" s="29"/>
      <c r="F18" s="89" t="str">
        <f>IF(C18="","",IF($D$7&lt;&gt;"reg","N/A         ",E18/1.15))</f>
        <v xml:space="preserve">N/A         </v>
      </c>
      <c r="G18" s="90"/>
      <c r="H18" s="91">
        <f>IF(C18="","",IF($D$7&lt;&gt;"Reg",E18+G18,F18+G18))</f>
        <v>0</v>
      </c>
      <c r="I18" s="92">
        <f>IF(C18="","",H18/32)</f>
        <v>0</v>
      </c>
      <c r="J18" s="93">
        <f>IF(C18="","",I18/40)</f>
        <v>0</v>
      </c>
      <c r="K18" s="94"/>
      <c r="L18" s="94"/>
      <c r="M18" s="95">
        <f>IF(C18="","",IF(J18&gt;$N$5,$N$5,J18))</f>
        <v>0</v>
      </c>
      <c r="N18" s="95">
        <f>IF(C18="","",IF(J18&gt;$N$8,$N$8,J18))</f>
        <v>0</v>
      </c>
      <c r="O18" s="95">
        <f>IF(C18="","",IF(J18&gt;$N$9,$N$9,J18))</f>
        <v>0</v>
      </c>
      <c r="P18" s="95">
        <f>IF(C18="","",IF(J18&gt;$N$10,$N$10,J18))</f>
        <v>0</v>
      </c>
      <c r="Q18" s="10"/>
      <c r="R18" s="23"/>
      <c r="S18" s="81">
        <v>0</v>
      </c>
      <c r="T18" s="82">
        <f t="shared" si="0"/>
        <v>0</v>
      </c>
      <c r="U18" s="96"/>
      <c r="V18" s="10"/>
      <c r="X18" s="10"/>
    </row>
    <row r="19" spans="2:28">
      <c r="B19" s="2">
        <v>2</v>
      </c>
      <c r="C19" s="97" t="s">
        <v>275</v>
      </c>
      <c r="D19" s="318">
        <f>1-D18-D20-D21</f>
        <v>0.98677248677248675</v>
      </c>
      <c r="E19" s="29"/>
      <c r="F19" s="98" t="str">
        <f>IF(C19="","",IF($D$7&lt;&gt;"reg","N/A         ",E19/1.15))</f>
        <v xml:space="preserve">N/A         </v>
      </c>
      <c r="G19" s="90" t="s">
        <v>2</v>
      </c>
      <c r="H19" s="91">
        <f>IF(C19="","",IF($D$7&lt;&gt;"Reg",E19+G19,F19+G19))</f>
        <v>0</v>
      </c>
      <c r="I19" s="92">
        <f>IF(C19="","",H19/32)</f>
        <v>0</v>
      </c>
      <c r="J19" s="93">
        <f>IF(C19="","",I19/40)</f>
        <v>0</v>
      </c>
      <c r="K19" s="94"/>
      <c r="L19" s="94"/>
      <c r="M19" s="95">
        <f>IF(C19="","",IF(J19&gt;$N$5,$N$5,J19))</f>
        <v>0</v>
      </c>
      <c r="N19" s="95">
        <f>IF(C19="","",IF(J19&gt;$N$8,$N$8,J19))</f>
        <v>0</v>
      </c>
      <c r="O19" s="95">
        <f>IF(C19="","",IF(J19&gt;$N$9,$N$9,J19))</f>
        <v>0</v>
      </c>
      <c r="P19" s="95">
        <f>IF(C19="","",IF(J19&gt;$N$10,$N$10,J19))</f>
        <v>0</v>
      </c>
      <c r="Q19" s="10"/>
      <c r="R19" s="23"/>
      <c r="S19" s="81">
        <v>0</v>
      </c>
      <c r="T19" s="82">
        <f t="shared" si="0"/>
        <v>0</v>
      </c>
      <c r="U19" s="96"/>
      <c r="V19" s="10"/>
      <c r="W19" s="99"/>
      <c r="X19" s="99"/>
      <c r="Y19" s="348"/>
      <c r="Z19" s="348"/>
    </row>
    <row r="20" spans="2:28">
      <c r="B20" s="2">
        <v>3</v>
      </c>
      <c r="C20" s="97"/>
      <c r="D20" s="100"/>
      <c r="E20" s="29"/>
      <c r="F20" s="98" t="str">
        <f>IF(C20="","",IF($D$7&lt;&gt;"reg","N/A         ",E20/1.15))</f>
        <v/>
      </c>
      <c r="G20" s="90"/>
      <c r="H20" s="91" t="str">
        <f>IF(C20="","",IF($D$7&lt;&gt;"Reg",E20+G20,F20+G20))</f>
        <v/>
      </c>
      <c r="I20" s="92" t="str">
        <f>IF(C20="","",H20/32)</f>
        <v/>
      </c>
      <c r="J20" s="93" t="str">
        <f>IF(C20="","",I20/40)</f>
        <v/>
      </c>
      <c r="K20" s="94"/>
      <c r="L20" s="94"/>
      <c r="M20" s="95" t="str">
        <f>IF(C20="","",IF(J20&gt;$N$5,$N$5,J20))</f>
        <v/>
      </c>
      <c r="N20" s="95" t="str">
        <f>IF(C20="","",IF(J20&gt;$N$8,$N$8,J20))</f>
        <v/>
      </c>
      <c r="O20" s="95" t="str">
        <f>IF(C20="","",IF(J20&gt;$N$9,$N$9,J20))</f>
        <v/>
      </c>
      <c r="P20" s="95" t="str">
        <f>IF(C20="","",IF(J20&gt;$N$10,$N$10,J20))</f>
        <v/>
      </c>
      <c r="Q20" s="10"/>
      <c r="R20" s="101"/>
      <c r="S20" s="81">
        <v>0</v>
      </c>
      <c r="T20" s="82">
        <f t="shared" si="0"/>
        <v>0</v>
      </c>
      <c r="U20" s="102"/>
      <c r="V20" s="40"/>
      <c r="W20" s="103"/>
      <c r="X20" s="103"/>
      <c r="Y20" s="91"/>
      <c r="Z20" s="91"/>
    </row>
    <row r="21" spans="2:28">
      <c r="B21" s="2">
        <v>4</v>
      </c>
      <c r="C21" s="97"/>
      <c r="D21" s="100"/>
      <c r="E21" s="29"/>
      <c r="F21" s="98" t="str">
        <f>IF(C21="","",IF($D$7&lt;&gt;"reg","N/A         ",E21/1.15))</f>
        <v/>
      </c>
      <c r="G21" s="90"/>
      <c r="H21" s="91" t="str">
        <f>IF(C21="","",IF($D$7&lt;&gt;"Reg",E21+G21,F21+G21))</f>
        <v/>
      </c>
      <c r="I21" s="92" t="str">
        <f>IF(C21="","",H21/32)</f>
        <v/>
      </c>
      <c r="J21" s="93" t="str">
        <f>IF(C21="","",I21/40)</f>
        <v/>
      </c>
      <c r="K21" s="94"/>
      <c r="L21" s="94"/>
      <c r="M21" s="95" t="str">
        <f>IF(C21="","",IF(J21&gt;$N$5,$N$5,J21))</f>
        <v/>
      </c>
      <c r="N21" s="95" t="str">
        <f>IF(C21="","",IF(J21&gt;$N$8,$N$8,J21))</f>
        <v/>
      </c>
      <c r="O21" s="95" t="str">
        <f>IF(C21="","",IF(J21&gt;$N$9,$N$9,J21))</f>
        <v/>
      </c>
      <c r="P21" s="95" t="str">
        <f>IF(C21="","",IF(J21&gt;$N$10,$N$10,J21))</f>
        <v/>
      </c>
      <c r="Q21" s="10"/>
      <c r="R21" s="101"/>
      <c r="S21" s="81">
        <v>0</v>
      </c>
      <c r="T21" s="82">
        <f t="shared" si="0"/>
        <v>0</v>
      </c>
      <c r="U21" s="102"/>
      <c r="V21" s="40"/>
      <c r="W21" s="103"/>
      <c r="X21" s="103"/>
      <c r="Y21" s="91"/>
      <c r="Z21" s="91"/>
    </row>
    <row r="22" spans="2:28">
      <c r="C22" s="104"/>
      <c r="D22" s="105" t="str">
        <f>IF(SUM(D18:D21)=1,""," ** ERROR: Weighted % Column Total Doesn't Equal to 100% **")</f>
        <v/>
      </c>
      <c r="E22" s="106"/>
      <c r="F22" s="68"/>
      <c r="G22" s="107"/>
      <c r="H22" s="91"/>
      <c r="I22" s="108"/>
      <c r="J22" s="109"/>
      <c r="K22" s="109"/>
      <c r="L22" s="109"/>
      <c r="M22" s="109"/>
      <c r="N22" s="109"/>
      <c r="O22" s="109"/>
      <c r="P22" s="110"/>
      <c r="Q22" s="10"/>
      <c r="R22" s="23"/>
      <c r="S22" s="81">
        <v>0</v>
      </c>
      <c r="T22" s="82">
        <f t="shared" si="0"/>
        <v>0</v>
      </c>
      <c r="U22" s="96"/>
      <c r="V22" s="10"/>
      <c r="W22" s="103"/>
      <c r="X22" s="103"/>
      <c r="Y22" s="91"/>
      <c r="Z22" s="91"/>
    </row>
    <row r="23" spans="2:28" ht="24" customHeight="1">
      <c r="C23" s="104"/>
      <c r="D23" s="111" t="str">
        <f>Lookup!A2</f>
        <v>PreFall Break</v>
      </c>
      <c r="E23" s="111" t="str">
        <f>Lookup!A3</f>
        <v>Fall Break</v>
      </c>
      <c r="F23" s="111" t="str">
        <f>Lookup!A4</f>
        <v>No Spring Break</v>
      </c>
      <c r="G23" s="111" t="str">
        <f>Lookup!A5</f>
        <v>PreSummer Break</v>
      </c>
      <c r="H23" s="111" t="str">
        <f>Lookup!A6</f>
        <v>Summer Break - May</v>
      </c>
      <c r="I23" s="111" t="str">
        <f>Lookup!A7</f>
        <v>Summer Break - June</v>
      </c>
      <c r="J23" s="111" t="str">
        <f>Lookup!A8</f>
        <v>Summer Break - July</v>
      </c>
      <c r="K23" s="109"/>
      <c r="L23" s="111" t="str">
        <f>Lookup!A9</f>
        <v>Summer Break - August</v>
      </c>
      <c r="M23" s="109"/>
      <c r="N23" s="109"/>
      <c r="O23" s="109"/>
      <c r="P23" s="109"/>
      <c r="Q23" s="110"/>
      <c r="S23" s="23"/>
      <c r="T23" s="112"/>
      <c r="U23" s="112"/>
      <c r="V23" s="96"/>
      <c r="W23" s="10"/>
      <c r="X23" s="103"/>
      <c r="Y23" s="103"/>
      <c r="Z23" s="91"/>
      <c r="AA23" s="91"/>
    </row>
    <row r="24" spans="2:28" ht="15" thickBot="1">
      <c r="C24" s="3" t="s">
        <v>48</v>
      </c>
      <c r="D24" s="113" t="str">
        <f>VLOOKUP(D23,Lookup!$A$2:$D$9,4,0)</f>
        <v>8/15-8/23/20</v>
      </c>
      <c r="E24" s="114" t="str">
        <f>VLOOKUP(E23,Lookup!$A$2:$D$9,4,0)</f>
        <v>12/9/20-1/10/21</v>
      </c>
      <c r="F24" s="113">
        <f>VLOOKUP(F23,Lookup!$A$2:$D$9,4,0)</f>
        <v>0</v>
      </c>
      <c r="G24" s="114" t="str">
        <f>VLOOKUP(G23,Lookup!$A$2:$D$9,4,0)</f>
        <v>4/28-5/9/21</v>
      </c>
      <c r="H24" s="113" t="str">
        <f>VLOOKUP(H23,Lookup!$A$2:$D$9,4,0)</f>
        <v>5/10-5/31/21</v>
      </c>
      <c r="I24" s="114" t="str">
        <f>VLOOKUP(I23,Lookup!$A$2:$D$9,4,0)</f>
        <v>6/1-6/30/21</v>
      </c>
      <c r="J24" s="113" t="str">
        <f>VLOOKUP(J23,Lookup!$A$2:$D$9,4,0)</f>
        <v>7/1-7/31/21</v>
      </c>
      <c r="K24" s="115"/>
      <c r="L24" s="113" t="str">
        <f>VLOOKUP(L23,Lookup!$A$2:$D$9,4,0)</f>
        <v>8/1-8/14/21</v>
      </c>
      <c r="M24" s="116" t="s">
        <v>49</v>
      </c>
      <c r="N24" s="109"/>
      <c r="O24" s="109"/>
      <c r="P24" s="109"/>
      <c r="Q24" s="110"/>
      <c r="S24" s="23"/>
      <c r="T24" s="101"/>
      <c r="U24" s="117"/>
      <c r="V24" s="96"/>
      <c r="W24" s="10"/>
      <c r="X24" s="103"/>
      <c r="Y24" s="103"/>
      <c r="Z24" s="91"/>
      <c r="AA24" s="91"/>
    </row>
    <row r="25" spans="2:28" ht="17.25" customHeight="1" thickTop="1">
      <c r="C25" s="102" t="s">
        <v>50</v>
      </c>
      <c r="D25" s="118">
        <f>ROUND(Lookup!E2/560,4)</f>
        <v>8.9300000000000004E-2</v>
      </c>
      <c r="E25" s="118">
        <f>ROUND(Lookup!E3/560,4)</f>
        <v>0.28570000000000001</v>
      </c>
      <c r="F25" s="118">
        <f>ROUND(Lookup!E4/560,4)</f>
        <v>0</v>
      </c>
      <c r="G25" s="118">
        <f>ROUND(Lookup!E5/560,4)</f>
        <v>0.1429</v>
      </c>
      <c r="H25" s="118">
        <f>ROUND((Lookup!E6/560),4)</f>
        <v>0.26790000000000003</v>
      </c>
      <c r="I25" s="118">
        <f>ROUND((Lookup!E7/560),4)</f>
        <v>0.375</v>
      </c>
      <c r="J25" s="118">
        <f>ROUND((Lookup!E8/560),4)</f>
        <v>0.375</v>
      </c>
      <c r="K25" s="119"/>
      <c r="L25" s="120">
        <f>ROUND((Lookup!E9/560),4)</f>
        <v>0.17860000000000001</v>
      </c>
      <c r="M25" s="121"/>
      <c r="N25" s="122"/>
      <c r="O25" s="109"/>
      <c r="P25" s="109"/>
      <c r="Q25" s="110"/>
      <c r="S25" s="23"/>
      <c r="T25" s="101"/>
      <c r="U25" s="112"/>
      <c r="V25" s="96"/>
      <c r="W25" s="40"/>
      <c r="X25" s="103"/>
      <c r="Y25" s="103"/>
      <c r="Z25" s="91"/>
      <c r="AA25" s="91"/>
    </row>
    <row r="26" spans="2:28" s="110" customFormat="1">
      <c r="B26" s="123"/>
      <c r="C26" s="124" t="s">
        <v>51</v>
      </c>
      <c r="D26" s="125">
        <f>SUMIF(G35:G65,"PreFall Break",J35:J65)</f>
        <v>0</v>
      </c>
      <c r="E26" s="125">
        <f>SUMIF(G35:G65,"Fall Break",J35:J65)</f>
        <v>0</v>
      </c>
      <c r="F26" s="125">
        <f>SUMIF(G35:G65,"Spring Break",J35:J65)</f>
        <v>0</v>
      </c>
      <c r="G26" s="125">
        <f>SUMIF(G35:G65,"PreSummer Break",J35:J65)</f>
        <v>0</v>
      </c>
      <c r="H26" s="126">
        <f>SUMIF(G35:G65,"Summer Break - May",J35:J65)</f>
        <v>0</v>
      </c>
      <c r="I26" s="125">
        <f>SUMIF(G35:G65,"Summer Break - June",J35:J65)</f>
        <v>0</v>
      </c>
      <c r="J26" s="125">
        <f>SUMIF(G35:G65,"Summer Break - July",J35:J65)</f>
        <v>0</v>
      </c>
      <c r="K26" s="127"/>
      <c r="L26" s="128">
        <f>SUMIF(G35:G65,"Summer Break - August",J35:J65)</f>
        <v>0</v>
      </c>
      <c r="M26" s="128">
        <f>SUM(D26:J26,L26)</f>
        <v>0</v>
      </c>
      <c r="N26" s="129" t="str">
        <f>IF(M26&lt;=I4,"","** Annual EXC MAXIMUM % Effort Limit Exceeded **")</f>
        <v/>
      </c>
      <c r="O26" s="94"/>
      <c r="P26" s="94"/>
      <c r="R26" s="130"/>
      <c r="S26" s="131"/>
      <c r="T26" s="132"/>
      <c r="U26" s="133"/>
      <c r="V26" s="134"/>
      <c r="W26" s="135"/>
      <c r="X26" s="136"/>
      <c r="Y26" s="136"/>
      <c r="Z26" s="137"/>
      <c r="AA26" s="137"/>
    </row>
    <row r="27" spans="2:28" s="110" customFormat="1">
      <c r="B27" s="123"/>
      <c r="C27" s="124"/>
      <c r="D27" s="138" t="str">
        <f t="shared" ref="D27:J27" si="1">IF(D26&lt;=D25,"","** MAXIMUM % Effort Exceeded for " &amp; D23 &amp;"  **")</f>
        <v/>
      </c>
      <c r="E27" s="138" t="str">
        <f t="shared" si="1"/>
        <v/>
      </c>
      <c r="F27" s="138" t="str">
        <f t="shared" si="1"/>
        <v/>
      </c>
      <c r="G27" s="138" t="str">
        <f>IF(G26&lt;=G25,"","** MAXIMUM % Effort Exceeded for " &amp; G23 &amp;"  **")</f>
        <v/>
      </c>
      <c r="H27" s="138" t="str">
        <f t="shared" si="1"/>
        <v/>
      </c>
      <c r="I27" s="138" t="str">
        <f t="shared" si="1"/>
        <v/>
      </c>
      <c r="J27" s="138" t="str">
        <f t="shared" si="1"/>
        <v/>
      </c>
      <c r="K27" s="139"/>
      <c r="L27" s="138" t="str">
        <f>IF(L26&lt;=L25,"","** MAXIMUM % Effort Exceeded for " &amp; L23 &amp;"  **")</f>
        <v/>
      </c>
      <c r="M27" s="106" t="s">
        <v>52</v>
      </c>
      <c r="N27" s="94"/>
      <c r="O27" s="94"/>
      <c r="Q27" s="130"/>
      <c r="R27" s="131"/>
      <c r="S27" s="132"/>
      <c r="T27" s="133"/>
      <c r="U27" s="134"/>
      <c r="V27" s="135"/>
      <c r="W27" s="136"/>
      <c r="X27" s="136"/>
      <c r="Y27" s="137"/>
      <c r="Z27" s="137"/>
    </row>
    <row r="28" spans="2:28" s="110" customFormat="1">
      <c r="B28" s="140"/>
      <c r="E28" s="141"/>
      <c r="F28" s="142" t="str">
        <f>IF(ROUND(I11,2)&gt;=0,"","** Annual EXC MAXIMUM % Effort Limit Exceeded **")</f>
        <v/>
      </c>
      <c r="G28" s="107"/>
      <c r="H28" s="137"/>
      <c r="I28" s="92"/>
      <c r="J28" s="94"/>
      <c r="K28" s="94"/>
      <c r="M28" s="94"/>
      <c r="N28" s="143" t="str">
        <f>F28</f>
        <v/>
      </c>
      <c r="Q28" s="130"/>
      <c r="R28" s="144"/>
      <c r="S28" s="132"/>
      <c r="T28" s="133"/>
      <c r="U28" s="145"/>
      <c r="V28" s="135"/>
      <c r="W28" s="136"/>
      <c r="X28" s="136"/>
      <c r="Y28" s="137"/>
      <c r="Z28" s="137"/>
    </row>
    <row r="29" spans="2:28" s="110" customFormat="1" ht="18">
      <c r="B29" s="140"/>
      <c r="C29" s="146" t="str">
        <f>IF($D$27&lt;&gt;"",$D$27,IF($E$27&lt;&gt;"",$E$27,IF($F$27&lt;&gt;"",$F$27,IF($G$27&lt;&gt;"",$G$27,IF($H$27&lt;&gt;"",$H$27, IF($I$27&lt;&gt;"",$I$27, IF($J$27&lt;&gt;"",$J$27,IF($L$27&lt;&gt;"",$L$27,""))))))))</f>
        <v/>
      </c>
      <c r="E29" s="141"/>
      <c r="F29" s="142"/>
      <c r="G29" s="107"/>
      <c r="H29" s="138" t="str">
        <f>IF(H28&lt;=H27,"","** MAXIMUM % Effort Exceeded for " &amp; H25 &amp;"  **")</f>
        <v/>
      </c>
      <c r="I29" s="92"/>
      <c r="J29" s="94"/>
      <c r="K29" s="94"/>
      <c r="M29" s="94"/>
      <c r="N29" s="143"/>
      <c r="Q29" s="130"/>
      <c r="R29" s="144"/>
      <c r="S29" s="132"/>
      <c r="T29" s="133"/>
      <c r="U29" s="145"/>
      <c r="V29" s="135"/>
      <c r="W29" s="136"/>
      <c r="X29" s="136"/>
      <c r="Y29" s="137"/>
      <c r="Z29" s="137"/>
    </row>
    <row r="30" spans="2:28" s="110" customFormat="1" ht="18">
      <c r="B30" s="140"/>
      <c r="C30" s="147" t="str">
        <f>IF(LEFT(L6,3)="NSF", "Note: Please enter any actual or anticipated NSF salary to be paid during the Academic year in CELL M1", "")</f>
        <v>Note: Please enter any actual or anticipated NSF salary to be paid during the Academic year in CELL M1</v>
      </c>
      <c r="E30" s="141"/>
      <c r="F30" s="142"/>
      <c r="G30" s="107"/>
      <c r="H30" s="137"/>
      <c r="I30" s="148" t="str">
        <f>IF(OR(IFERROR(INDEX(NSF-Prior_to_1-5-'[3]2009'!E:E,MATCH(D5,NSF-Prior_to_1-5-'[3]2009'!E:E,0),1),"")&lt;&gt;"",S66&gt;0),"You must use the 'EXC Calc-Old NSF Rules' worksheet for this employee.  See instructions for explanation.","")</f>
        <v/>
      </c>
      <c r="J30" s="149"/>
      <c r="K30" s="94"/>
      <c r="M30" s="94"/>
      <c r="N30" s="143"/>
      <c r="Q30" s="130"/>
      <c r="R30" s="144"/>
      <c r="S30" s="132"/>
      <c r="T30" s="133"/>
      <c r="U30" s="145"/>
      <c r="V30" s="135"/>
      <c r="W30" s="136"/>
      <c r="X30" s="136"/>
      <c r="Y30" s="137"/>
      <c r="Z30" s="137"/>
    </row>
    <row r="31" spans="2:28" s="110" customFormat="1">
      <c r="B31" s="140"/>
      <c r="E31" s="150"/>
      <c r="F31" s="142" t="str">
        <f>IF(ROUND(H11,2)&gt;=0,"","** Annual EXC MAXIMUM PAY Limit Exceeded **")</f>
        <v/>
      </c>
      <c r="G31" s="151"/>
      <c r="I31" s="152"/>
      <c r="J31" s="152" t="str">
        <f>IF($C$32&lt;&gt;"",$C$32,IF($F$31&lt;&gt;"",$F$31,IF($F$32&lt;&gt;"",$F$32,IF($F$28&lt;&gt;"",$F$28,""))))</f>
        <v/>
      </c>
      <c r="K31" s="152"/>
      <c r="N31" s="143" t="str">
        <f>F31</f>
        <v/>
      </c>
      <c r="Q31" s="130"/>
      <c r="R31" s="153"/>
      <c r="S31" s="132"/>
      <c r="T31" s="133"/>
      <c r="U31" s="154"/>
      <c r="V31" s="130"/>
      <c r="W31" s="136"/>
      <c r="X31" s="136"/>
      <c r="Y31" s="137"/>
      <c r="Z31" s="137"/>
    </row>
    <row r="32" spans="2:28" s="110" customFormat="1" ht="18">
      <c r="B32" s="140"/>
      <c r="C32" s="155" t="str">
        <f>IF(SUMIF(C35:C65,"OCDO",N35:N65)&gt;M7,"** OCDO MAXIMUM PAY Limit Exceeded **", "")</f>
        <v/>
      </c>
      <c r="E32" s="150"/>
      <c r="F32" s="156" t="str">
        <f>IF(SUMIF(C35:C65,"NSF",N35:N65)&gt;M6,"** NSF MAXIMUM PAY Limit Exceeded **", "")</f>
        <v/>
      </c>
      <c r="G32" s="157"/>
      <c r="H32" s="158" t="s">
        <v>53</v>
      </c>
      <c r="I32" s="159"/>
      <c r="J32" s="146" t="str">
        <f>IF($D$27&lt;&gt;"",$D$27,IF($E$27&lt;&gt;"",$E$27,IF($F$27&lt;&gt;"",$F$27,IF($G$27&lt;&gt;"",$G$27,IF($H$27&lt;&gt;"",$H$27, IF($I$27&lt;&gt;"",$I$27, IF($J$27&lt;&gt;"",$J$27,IF($L$27&lt;&gt;"",$L$27,""))))))))</f>
        <v/>
      </c>
      <c r="L32" s="160" t="s">
        <v>54</v>
      </c>
      <c r="M32" s="160"/>
      <c r="N32" s="123"/>
      <c r="P32" s="143" t="str">
        <f>F32</f>
        <v/>
      </c>
      <c r="R32" s="130"/>
      <c r="S32" s="161"/>
      <c r="T32" s="132"/>
      <c r="U32" s="133"/>
      <c r="V32" s="162"/>
      <c r="W32" s="154"/>
      <c r="X32" s="130"/>
      <c r="Y32" s="136"/>
      <c r="Z32" s="136"/>
      <c r="AA32" s="137"/>
      <c r="AB32" s="137"/>
    </row>
    <row r="33" spans="1:29" ht="15" thickBot="1">
      <c r="C33" s="163" t="s">
        <v>55</v>
      </c>
      <c r="D33" s="163"/>
      <c r="E33" s="163"/>
      <c r="F33" s="164"/>
      <c r="G33" s="165"/>
      <c r="H33" s="165" t="s">
        <v>56</v>
      </c>
      <c r="I33" s="2" t="s">
        <v>57</v>
      </c>
      <c r="J33" s="166"/>
      <c r="L33" s="2" t="s">
        <v>58</v>
      </c>
      <c r="M33" s="2" t="s">
        <v>59</v>
      </c>
      <c r="O33" s="9" t="s">
        <v>60</v>
      </c>
      <c r="P33" s="2" t="s">
        <v>61</v>
      </c>
      <c r="Q33" s="9" t="s">
        <v>62</v>
      </c>
      <c r="R33" s="2" t="s">
        <v>61</v>
      </c>
      <c r="S33" s="26"/>
      <c r="T33" s="167"/>
      <c r="U33" s="101"/>
      <c r="V33" s="117"/>
      <c r="W33" s="168"/>
      <c r="X33" s="154"/>
      <c r="Y33" s="40"/>
      <c r="Z33" s="103"/>
      <c r="AA33" s="103"/>
      <c r="AB33" s="91"/>
      <c r="AC33" s="91"/>
    </row>
    <row r="34" spans="1:29">
      <c r="B34" s="83" t="s">
        <v>42</v>
      </c>
      <c r="C34" s="83" t="s">
        <v>63</v>
      </c>
      <c r="D34" s="83" t="s">
        <v>64</v>
      </c>
      <c r="E34" s="83" t="s">
        <v>56</v>
      </c>
      <c r="F34" s="169" t="s">
        <v>57</v>
      </c>
      <c r="G34" s="169" t="s">
        <v>65</v>
      </c>
      <c r="H34" s="83" t="s">
        <v>66</v>
      </c>
      <c r="I34" s="170" t="s">
        <v>66</v>
      </c>
      <c r="J34" s="171" t="s">
        <v>60</v>
      </c>
      <c r="K34" s="83" t="s">
        <v>35</v>
      </c>
      <c r="L34" s="2" t="s">
        <v>67</v>
      </c>
      <c r="M34" s="2" t="s">
        <v>68</v>
      </c>
      <c r="N34" s="172" t="s">
        <v>69</v>
      </c>
      <c r="O34" s="83" t="s">
        <v>70</v>
      </c>
      <c r="P34" s="83" t="s">
        <v>71</v>
      </c>
      <c r="Q34" s="83" t="s">
        <v>70</v>
      </c>
      <c r="R34" s="83" t="s">
        <v>72</v>
      </c>
      <c r="S34" s="86"/>
      <c r="T34" s="173"/>
      <c r="U34" s="101"/>
      <c r="V34" s="117"/>
      <c r="W34" s="168"/>
      <c r="X34" s="154"/>
      <c r="Y34" s="40"/>
      <c r="Z34" s="103"/>
      <c r="AA34" s="103"/>
      <c r="AB34" s="91"/>
      <c r="AC34" s="91"/>
    </row>
    <row r="35" spans="1:29" ht="15.75" customHeight="1">
      <c r="A35" s="52" t="str">
        <f>IF($C$32&lt;&gt;"",$C$32,IF($F$31&lt;&gt;"",$F$31,IF($F$32&lt;&gt;"",$F$32,IF($F$28&lt;&gt;"",$F$28,""))))</f>
        <v/>
      </c>
      <c r="B35" s="174"/>
      <c r="C35" s="174"/>
      <c r="D35" s="174"/>
      <c r="E35" s="97"/>
      <c r="F35" s="97"/>
      <c r="G35" s="97"/>
      <c r="H35" s="175" t="str">
        <f>IF(G35="", "", VLOOKUP($G35,Lookup!$A$2:$C$9,2, FALSE))</f>
        <v/>
      </c>
      <c r="I35" s="175" t="str">
        <f>IF(G35="", "", VLOOKUP($G35,Lookup!$A$2:$C$9,3, FALSE))</f>
        <v/>
      </c>
      <c r="J35" s="176"/>
      <c r="K35" s="177">
        <f t="shared" ref="K35:K65" si="2">ROUND((J35*560),3)</f>
        <v>0</v>
      </c>
      <c r="L35" s="178"/>
      <c r="M35" s="179"/>
      <c r="N35" s="180" t="str">
        <f>IF(AND(C35="",B35&lt;&gt;""),"AWD NAME!",IF(J35&gt;I$9,"",IF(B35="""",(""),IFERROR(K35*INDEX(B$18:P$21,B35,MATCH(C35,B$16:P$16,0)),K35*INDEX(B$18:P$21,B35,9)))))</f>
        <v/>
      </c>
      <c r="O35" s="181" t="str">
        <f>IF(B35=0,"",IF(H35&gt;F35,"DATE ERROR",IF(H35&lt;E35,"DATE ERROR",IF(I35&gt;F35,"DATE ERROR",IF(I35&lt;E35,"DATE ERROR",SUM($J$35:$J35))))))</f>
        <v/>
      </c>
      <c r="P35" s="181" t="str">
        <f t="shared" ref="P35:P65" si="3">IF(B35=0,"",$I$9-O35)</f>
        <v/>
      </c>
      <c r="Q35" s="182" t="str">
        <f>IF(B35=0,"",SUM($N$35:N35))</f>
        <v/>
      </c>
      <c r="R35" s="182" t="str">
        <f t="shared" ref="R35:R65" si="4">IF(B35=0,"",$H$9-Q35)</f>
        <v/>
      </c>
      <c r="S35" s="183">
        <f>IF(IF(C35="NSF",IFERROR(INDEX(NSF-Prior_to_1-5-'[3]2009'!B:B,MATCH(TEXT(D35,"0"),NSF-Prior_to_1-5-'[3]2009'!B:B,0),1),""),"")&lt;&gt;"",1,0)</f>
        <v>0</v>
      </c>
      <c r="T35" s="184" t="s">
        <v>73</v>
      </c>
      <c r="U35" s="101"/>
      <c r="V35" s="117"/>
      <c r="W35" s="168"/>
      <c r="X35" s="154"/>
      <c r="Y35" s="40"/>
      <c r="Z35" s="103"/>
      <c r="AA35" s="103"/>
      <c r="AB35" s="91"/>
      <c r="AC35" s="91"/>
    </row>
    <row r="36" spans="1:29" ht="15.75" customHeight="1">
      <c r="A36" s="52" t="str">
        <f t="shared" ref="A36:A65" si="5">IF($C$32&lt;&gt;"",$C$32,IF($F$31&lt;&gt;"",$F$31,IF($F$32&lt;&gt;"",$F$32,IF($F$28&lt;&gt;"",$F$28,""))))</f>
        <v/>
      </c>
      <c r="B36" s="174"/>
      <c r="C36" s="174"/>
      <c r="D36" s="174"/>
      <c r="E36" s="97"/>
      <c r="F36" s="97"/>
      <c r="G36" s="97"/>
      <c r="H36" s="175" t="str">
        <f>IF(G36="", "", VLOOKUP($G36,Lookup!$A$2:$C$9,2, FALSE))</f>
        <v/>
      </c>
      <c r="I36" s="175" t="str">
        <f>IF(G36="", "", VLOOKUP($G36,Lookup!$A$2:$C$9,3, FALSE))</f>
        <v/>
      </c>
      <c r="J36" s="176"/>
      <c r="K36" s="177">
        <f t="shared" si="2"/>
        <v>0</v>
      </c>
      <c r="L36" s="178"/>
      <c r="M36" s="179"/>
      <c r="N36" s="180" t="str">
        <f t="shared" ref="N36:N65" si="6">IF(AND(C36="",B36&lt;&gt;""),"AWD NAME!",IF(J36&gt;I$9,"",IF(B36="""",(""),IFERROR(K36*INDEX(B$18:P$21,B36,MATCH(C36,B$16:P$16,0)),K36*INDEX(B$18:P$21,B36,9)))))</f>
        <v/>
      </c>
      <c r="O36" s="181" t="str">
        <f>IF(B36=0,"",IF(H36&gt;F36,"DATE ERROR",IF(H36&lt;E36,"DATE ERROR",IF(I36&gt;F36,"DATE ERROR",IF(I36&lt;E36,"DATE ERROR",SUM($J$35:$J36))))))</f>
        <v/>
      </c>
      <c r="P36" s="181" t="str">
        <f t="shared" si="3"/>
        <v/>
      </c>
      <c r="Q36" s="182" t="str">
        <f>IF(B36=0,"",SUM($N$35:N36))</f>
        <v/>
      </c>
      <c r="R36" s="182" t="str">
        <f t="shared" si="4"/>
        <v/>
      </c>
      <c r="S36" s="183">
        <f>IF(IF(C36="NSF",IFERROR(INDEX(NSF-Prior_to_1-5-'[3]2009'!B:B,MATCH(TEXT(D36,"0"),NSF-Prior_to_1-5-'[3]2009'!B:B,0),1),""),"")&lt;&gt;"",1,0)</f>
        <v>0</v>
      </c>
      <c r="T36" s="185" t="s">
        <v>74</v>
      </c>
      <c r="U36" s="23"/>
      <c r="V36" s="23"/>
      <c r="W36" s="168"/>
      <c r="X36" s="154"/>
      <c r="Y36" s="40"/>
      <c r="Z36" s="103"/>
      <c r="AA36" s="103"/>
      <c r="AB36" s="91"/>
      <c r="AC36" s="91"/>
    </row>
    <row r="37" spans="1:29" ht="15.75" customHeight="1">
      <c r="A37" s="52" t="str">
        <f t="shared" si="5"/>
        <v/>
      </c>
      <c r="B37" s="174"/>
      <c r="C37" s="174"/>
      <c r="D37" s="174"/>
      <c r="E37" s="97"/>
      <c r="F37" s="97"/>
      <c r="G37" s="97"/>
      <c r="H37" s="175" t="str">
        <f>IF(G37="", "", VLOOKUP($G37,Lookup!$A$2:$C$9,2, FALSE))</f>
        <v/>
      </c>
      <c r="I37" s="175" t="str">
        <f>IF(G37="", "", VLOOKUP($G37,Lookup!$A$2:$C$9,3, FALSE))</f>
        <v/>
      </c>
      <c r="J37" s="176"/>
      <c r="K37" s="177">
        <f t="shared" si="2"/>
        <v>0</v>
      </c>
      <c r="L37" s="178"/>
      <c r="M37" s="179"/>
      <c r="N37" s="180" t="str">
        <f t="shared" si="6"/>
        <v/>
      </c>
      <c r="O37" s="181" t="str">
        <f>IF(B37=0,"",IF(H37&gt;F37,"DATE ERROR",IF(H37&lt;E37,"DATE ERROR",IF(I37&gt;F37,"DATE ERROR",IF(I37&lt;E37,"DATE ERROR",SUM($J$35:$J37))))))</f>
        <v/>
      </c>
      <c r="P37" s="181" t="str">
        <f t="shared" si="3"/>
        <v/>
      </c>
      <c r="Q37" s="182" t="str">
        <f>IF(B37=0,"",SUM($N$35:N37))</f>
        <v/>
      </c>
      <c r="R37" s="182" t="str">
        <f t="shared" si="4"/>
        <v/>
      </c>
      <c r="S37" s="183">
        <f>IF(IF(C37="NSF",IFERROR(INDEX(NSF-Prior_to_1-5-'[3]2009'!B:B,MATCH(TEXT(D37,"0"),NSF-Prior_to_1-5-'[3]2009'!B:B,0),1),""),"")&lt;&gt;"",1,0)</f>
        <v>0</v>
      </c>
      <c r="T37" s="186" t="s">
        <v>75</v>
      </c>
      <c r="U37" s="23"/>
      <c r="V37" s="23"/>
      <c r="W37" s="168"/>
      <c r="X37" s="154"/>
      <c r="Y37" s="40"/>
      <c r="Z37" s="103"/>
      <c r="AA37" s="103"/>
      <c r="AB37" s="91"/>
      <c r="AC37" s="91"/>
    </row>
    <row r="38" spans="1:29" ht="15.75" customHeight="1">
      <c r="A38" s="52" t="str">
        <f t="shared" si="5"/>
        <v/>
      </c>
      <c r="B38" s="174"/>
      <c r="C38" s="174"/>
      <c r="D38" s="174"/>
      <c r="E38" s="97"/>
      <c r="F38" s="97"/>
      <c r="G38" s="97"/>
      <c r="H38" s="175" t="str">
        <f>IF(G38="", "", VLOOKUP($G38,Lookup!$A$2:$C$9,2, FALSE))</f>
        <v/>
      </c>
      <c r="I38" s="175" t="str">
        <f>IF(G38="", "", VLOOKUP($G38,Lookup!$A$2:$C$9,3, FALSE))</f>
        <v/>
      </c>
      <c r="J38" s="176"/>
      <c r="K38" s="177">
        <f t="shared" si="2"/>
        <v>0</v>
      </c>
      <c r="L38" s="178"/>
      <c r="M38" s="179"/>
      <c r="N38" s="180" t="str">
        <f t="shared" si="6"/>
        <v/>
      </c>
      <c r="O38" s="181" t="str">
        <f>IF(B38=0,"",IF(H38&gt;F38,"DATE ERROR",IF(H38&lt;E38,"DATE ERROR",IF(I38&gt;F38,"DATE ERROR",IF(I38&lt;E38,"DATE ERROR",SUM($J$35:$J38))))))</f>
        <v/>
      </c>
      <c r="P38" s="181" t="str">
        <f t="shared" si="3"/>
        <v/>
      </c>
      <c r="Q38" s="182" t="str">
        <f>IF(B38=0,"",SUM($N$35:N38))</f>
        <v/>
      </c>
      <c r="R38" s="182" t="str">
        <f t="shared" si="4"/>
        <v/>
      </c>
      <c r="S38" s="183">
        <f>IF(IF(C38="NSF",IFERROR(INDEX(NSF-Prior_to_1-5-'[3]2009'!B:B,MATCH(TEXT(D38,"0"),NSF-Prior_to_1-5-'[3]2009'!B:B,0),1),""),"")&lt;&gt;"",1,0)</f>
        <v>0</v>
      </c>
      <c r="T38" s="185" t="s">
        <v>76</v>
      </c>
      <c r="U38" s="23"/>
      <c r="V38" s="23"/>
      <c r="W38" s="168"/>
      <c r="X38" s="154"/>
      <c r="AB38" s="91"/>
      <c r="AC38" s="91"/>
    </row>
    <row r="39" spans="1:29" ht="15.75" customHeight="1">
      <c r="A39" s="52" t="str">
        <f t="shared" si="5"/>
        <v/>
      </c>
      <c r="B39" s="174"/>
      <c r="C39" s="174"/>
      <c r="D39" s="174"/>
      <c r="E39" s="97"/>
      <c r="F39" s="97"/>
      <c r="G39" s="97"/>
      <c r="H39" s="175" t="str">
        <f>IF(G39="", "", VLOOKUP($G39,Lookup!$A$2:$C$9,2, FALSE))</f>
        <v/>
      </c>
      <c r="I39" s="175" t="str">
        <f>IF(G39="", "", VLOOKUP($G39,Lookup!$A$2:$C$9,3, FALSE))</f>
        <v/>
      </c>
      <c r="J39" s="176"/>
      <c r="K39" s="177">
        <f t="shared" si="2"/>
        <v>0</v>
      </c>
      <c r="L39" s="178"/>
      <c r="M39" s="179"/>
      <c r="N39" s="180" t="str">
        <f t="shared" si="6"/>
        <v/>
      </c>
      <c r="O39" s="181" t="str">
        <f>IF(B39=0,"",IF(H39&gt;F39,"DATE ERROR",IF(H39&lt;E39,"DATE ERROR",IF(I39&gt;F39,"DATE ERROR",IF(I39&lt;E39,"DATE ERROR",SUM($J$35:$J39))))))</f>
        <v/>
      </c>
      <c r="P39" s="181" t="str">
        <f t="shared" si="3"/>
        <v/>
      </c>
      <c r="Q39" s="182" t="str">
        <f>IF(B39=0,"",SUM($N$35:N39))</f>
        <v/>
      </c>
      <c r="R39" s="182" t="str">
        <f t="shared" si="4"/>
        <v/>
      </c>
      <c r="S39" s="183">
        <f>IF(IF(C39="NSF",IFERROR(INDEX(NSF-Prior_to_1-5-'[3]2009'!B:B,MATCH(TEXT(D39,"0"),NSF-Prior_to_1-5-'[3]2009'!B:B,0),1),""),"")&lt;&gt;"",1,0)</f>
        <v>0</v>
      </c>
      <c r="T39" s="167"/>
      <c r="U39" s="23"/>
      <c r="V39" s="23"/>
      <c r="W39" s="168"/>
      <c r="X39" s="154"/>
      <c r="Y39" s="40"/>
      <c r="Z39" s="103"/>
      <c r="AA39" s="103"/>
      <c r="AB39" s="91"/>
      <c r="AC39" s="91"/>
    </row>
    <row r="40" spans="1:29" ht="15.75" customHeight="1">
      <c r="A40" s="52" t="str">
        <f t="shared" si="5"/>
        <v/>
      </c>
      <c r="B40" s="174"/>
      <c r="C40" s="174"/>
      <c r="D40" s="174"/>
      <c r="E40" s="97"/>
      <c r="F40" s="97"/>
      <c r="G40" s="97"/>
      <c r="H40" s="175" t="str">
        <f>IF(G40="", "", VLOOKUP($G40,Lookup!$A$2:$C$9,2, FALSE))</f>
        <v/>
      </c>
      <c r="I40" s="175" t="str">
        <f>IF(G40="", "", VLOOKUP($G40,Lookup!$A$2:$C$9,3, FALSE))</f>
        <v/>
      </c>
      <c r="J40" s="176"/>
      <c r="K40" s="177">
        <f t="shared" si="2"/>
        <v>0</v>
      </c>
      <c r="L40" s="178"/>
      <c r="M40" s="179"/>
      <c r="N40" s="180" t="str">
        <f t="shared" si="6"/>
        <v/>
      </c>
      <c r="O40" s="181" t="str">
        <f>IF(B40=0,"",IF(H40&gt;F40,"DATE ERROR",IF(H40&lt;E40,"DATE ERROR",IF(I40&gt;F40,"DATE ERROR",IF(I40&lt;E40,"DATE ERROR",SUM($J$35:$J40))))))</f>
        <v/>
      </c>
      <c r="P40" s="181" t="str">
        <f t="shared" si="3"/>
        <v/>
      </c>
      <c r="Q40" s="182" t="str">
        <f>IF(B40=0,"",SUM($N$35:N40))</f>
        <v/>
      </c>
      <c r="R40" s="182" t="str">
        <f t="shared" si="4"/>
        <v/>
      </c>
      <c r="S40" s="183">
        <f>IF(IF(C40="NSF",IFERROR(INDEX(NSF-Prior_to_1-5-'[3]2009'!B:B,MATCH(TEXT(D40,"0"),NSF-Prior_to_1-5-'[3]2009'!B:B,0),1),""),"")&lt;&gt;"",1,0)</f>
        <v>0</v>
      </c>
      <c r="T40" s="187"/>
      <c r="U40" s="153"/>
      <c r="V40" s="153"/>
      <c r="W40" s="168"/>
      <c r="X40" s="154"/>
      <c r="Y40" s="10"/>
      <c r="AA40" s="10"/>
    </row>
    <row r="41" spans="1:29" ht="15.75" customHeight="1">
      <c r="A41" s="52" t="str">
        <f t="shared" si="5"/>
        <v/>
      </c>
      <c r="B41" s="174"/>
      <c r="C41" s="174"/>
      <c r="D41" s="174"/>
      <c r="E41" s="97"/>
      <c r="F41" s="97"/>
      <c r="G41" s="97"/>
      <c r="H41" s="175" t="str">
        <f>IF(G41="", "", VLOOKUP($G41,Lookup!$A$2:$C$9,2, FALSE))</f>
        <v/>
      </c>
      <c r="I41" s="175" t="str">
        <f>IF(G41="", "", VLOOKUP($G41,Lookup!$A$2:$C$9,3, FALSE))</f>
        <v/>
      </c>
      <c r="J41" s="176"/>
      <c r="K41" s="177">
        <f t="shared" si="2"/>
        <v>0</v>
      </c>
      <c r="L41" s="178"/>
      <c r="M41" s="179"/>
      <c r="N41" s="180" t="str">
        <f t="shared" si="6"/>
        <v/>
      </c>
      <c r="O41" s="181" t="str">
        <f>IF(B41=0,"",IF(H41&gt;F41,"DATE ERROR",IF(H41&lt;E41,"DATE ERROR",IF(I41&gt;F41,"DATE ERROR",IF(I41&lt;E41,"DATE ERROR",SUM($J$35:$J41))))))</f>
        <v/>
      </c>
      <c r="P41" s="181" t="str">
        <f t="shared" si="3"/>
        <v/>
      </c>
      <c r="Q41" s="182" t="str">
        <f>IF(B41=0,"",SUM($N$35:N41))</f>
        <v/>
      </c>
      <c r="R41" s="182" t="str">
        <f t="shared" si="4"/>
        <v/>
      </c>
      <c r="S41" s="183">
        <f>IF(IF(C41="NSF",IFERROR(INDEX(NSF-Prior_to_1-5-'[3]2009'!B:B,MATCH(TEXT(D41,"0"),NSF-Prior_to_1-5-'[3]2009'!B:B,0),1),""),"")&lt;&gt;"",1,0)</f>
        <v>0</v>
      </c>
      <c r="T41" s="188"/>
      <c r="U41" s="153"/>
      <c r="V41" s="153"/>
      <c r="W41" s="189"/>
      <c r="X41" s="154"/>
      <c r="Y41" s="10"/>
      <c r="AA41" s="10"/>
    </row>
    <row r="42" spans="1:29" ht="15.75" customHeight="1">
      <c r="A42" s="52" t="str">
        <f t="shared" si="5"/>
        <v/>
      </c>
      <c r="B42" s="174"/>
      <c r="C42" s="174"/>
      <c r="D42" s="174"/>
      <c r="E42" s="97"/>
      <c r="F42" s="97"/>
      <c r="G42" s="97"/>
      <c r="H42" s="175" t="str">
        <f>IF(G42="", "", VLOOKUP($G42,Lookup!$A$2:$C$9,2, FALSE))</f>
        <v/>
      </c>
      <c r="I42" s="175" t="str">
        <f>IF(G42="", "", VLOOKUP($G42,Lookup!$A$2:$C$9,3, FALSE))</f>
        <v/>
      </c>
      <c r="J42" s="176"/>
      <c r="K42" s="177">
        <f t="shared" si="2"/>
        <v>0</v>
      </c>
      <c r="L42" s="178"/>
      <c r="M42" s="179"/>
      <c r="N42" s="180" t="str">
        <f t="shared" si="6"/>
        <v/>
      </c>
      <c r="O42" s="181" t="str">
        <f>IF(B42=0,"",IF(H42&gt;F42,"DATE ERROR",IF(H42&lt;E42,"DATE ERROR",IF(I42&gt;F42,"DATE ERROR",IF(I42&lt;E42,"DATE ERROR",SUM($J$35:$J42))))))</f>
        <v/>
      </c>
      <c r="P42" s="181" t="str">
        <f t="shared" si="3"/>
        <v/>
      </c>
      <c r="Q42" s="182" t="str">
        <f>IF(B42=0,"",SUM($N$35:N42))</f>
        <v/>
      </c>
      <c r="R42" s="182" t="str">
        <f t="shared" si="4"/>
        <v/>
      </c>
      <c r="S42" s="183">
        <f>IF(IF(C42="NSF",IFERROR(INDEX(NSF-Prior_to_1-5-'[3]2009'!B:B,MATCH(TEXT(D42,"0"),NSF-Prior_to_1-5-'[3]2009'!B:B,0),1),""),"")&lt;&gt;"",1,0)</f>
        <v>0</v>
      </c>
      <c r="T42" s="188"/>
      <c r="U42" s="153"/>
      <c r="V42" s="153"/>
      <c r="W42" s="190"/>
      <c r="X42" s="191"/>
      <c r="Y42" s="191"/>
    </row>
    <row r="43" spans="1:29" ht="15.75" customHeight="1">
      <c r="A43" s="52" t="str">
        <f t="shared" si="5"/>
        <v/>
      </c>
      <c r="B43" s="174"/>
      <c r="C43" s="174"/>
      <c r="D43" s="174"/>
      <c r="E43" s="97"/>
      <c r="F43" s="97"/>
      <c r="G43" s="97"/>
      <c r="H43" s="175" t="str">
        <f>IF(G43="", "", VLOOKUP($G43,Lookup!$A$2:$C$9,2, FALSE))</f>
        <v/>
      </c>
      <c r="I43" s="175" t="str">
        <f>IF(G43="", "", VLOOKUP($G43,Lookup!$A$2:$C$9,3, FALSE))</f>
        <v/>
      </c>
      <c r="J43" s="176"/>
      <c r="K43" s="177">
        <f t="shared" si="2"/>
        <v>0</v>
      </c>
      <c r="L43" s="178"/>
      <c r="M43" s="179"/>
      <c r="N43" s="180" t="str">
        <f t="shared" si="6"/>
        <v/>
      </c>
      <c r="O43" s="181" t="str">
        <f>IF(B43=0,"",IF(H43&gt;F43,"DATE ERROR",IF(H43&lt;E43,"DATE ERROR",IF(I43&gt;F43,"DATE ERROR",IF(I43&lt;E43,"DATE ERROR",SUM($J$35:$J43))))))</f>
        <v/>
      </c>
      <c r="P43" s="181" t="str">
        <f t="shared" si="3"/>
        <v/>
      </c>
      <c r="Q43" s="182" t="str">
        <f>IF(B43=0,"",SUM($N$35:N43))</f>
        <v/>
      </c>
      <c r="R43" s="182" t="str">
        <f t="shared" si="4"/>
        <v/>
      </c>
      <c r="S43" s="183">
        <f>IF(IF(C43="NSF",IFERROR(INDEX(NSF-Prior_to_1-5-'[3]2009'!B:B,MATCH(TEXT(D43,"0"),NSF-Prior_to_1-5-'[3]2009'!B:B,0),1),""),"")&lt;&gt;"",1,0)</f>
        <v>0</v>
      </c>
      <c r="T43" s="188"/>
      <c r="U43" s="153"/>
      <c r="V43" s="153"/>
      <c r="W43" s="190"/>
      <c r="X43" s="191"/>
      <c r="Y43" s="191"/>
    </row>
    <row r="44" spans="1:29" ht="15.75" customHeight="1">
      <c r="A44" s="52" t="str">
        <f t="shared" si="5"/>
        <v/>
      </c>
      <c r="B44" s="174"/>
      <c r="C44" s="174"/>
      <c r="D44" s="174"/>
      <c r="E44" s="97"/>
      <c r="F44" s="97"/>
      <c r="G44" s="97"/>
      <c r="H44" s="175" t="str">
        <f>IF(G44="", "", VLOOKUP($G44,Lookup!$A$2:$C$9,2, FALSE))</f>
        <v/>
      </c>
      <c r="I44" s="175" t="str">
        <f>IF(G44="", "", VLOOKUP($G44,Lookup!$A$2:$C$9,3, FALSE))</f>
        <v/>
      </c>
      <c r="J44" s="176"/>
      <c r="K44" s="177">
        <f t="shared" si="2"/>
        <v>0</v>
      </c>
      <c r="L44" s="178"/>
      <c r="M44" s="179"/>
      <c r="N44" s="180" t="str">
        <f t="shared" si="6"/>
        <v/>
      </c>
      <c r="O44" s="181" t="str">
        <f>IF(B44=0,"",IF(H44&gt;F44,"DATE ERROR",IF(H44&lt;E44,"DATE ERROR",IF(I44&gt;F44,"DATE ERROR",IF(I44&lt;E44,"DATE ERROR",SUM($J$35:$J44))))))</f>
        <v/>
      </c>
      <c r="P44" s="181" t="str">
        <f t="shared" si="3"/>
        <v/>
      </c>
      <c r="Q44" s="182" t="str">
        <f>IF(B44=0,"",SUM($N$35:N44))</f>
        <v/>
      </c>
      <c r="R44" s="182" t="str">
        <f t="shared" si="4"/>
        <v/>
      </c>
      <c r="S44" s="183">
        <f>IF(IF(C44="NSF",IFERROR(INDEX(NSF-Prior_to_1-5-'[3]2009'!B:B,MATCH(TEXT(D44,"0"),NSF-Prior_to_1-5-'[3]2009'!B:B,0),1),""),"")&lt;&gt;"",1,0)</f>
        <v>0</v>
      </c>
      <c r="T44" s="22"/>
      <c r="U44" s="153"/>
      <c r="V44" s="153"/>
      <c r="W44" s="190"/>
      <c r="X44" s="191"/>
      <c r="Y44" s="191"/>
    </row>
    <row r="45" spans="1:29" ht="15.75" customHeight="1">
      <c r="A45" s="52" t="str">
        <f t="shared" si="5"/>
        <v/>
      </c>
      <c r="B45" s="174"/>
      <c r="C45" s="174"/>
      <c r="D45" s="174"/>
      <c r="E45" s="97"/>
      <c r="F45" s="97"/>
      <c r="G45" s="97"/>
      <c r="H45" s="175" t="str">
        <f>IF(G45="", "", VLOOKUP($G45,Lookup!$A$2:$C$9,2, FALSE))</f>
        <v/>
      </c>
      <c r="I45" s="175" t="str">
        <f>IF(G45="", "", VLOOKUP($G45,Lookup!$A$2:$C$9,3, FALSE))</f>
        <v/>
      </c>
      <c r="J45" s="176"/>
      <c r="K45" s="177">
        <f t="shared" si="2"/>
        <v>0</v>
      </c>
      <c r="L45" s="178"/>
      <c r="M45" s="179"/>
      <c r="N45" s="180" t="str">
        <f t="shared" si="6"/>
        <v/>
      </c>
      <c r="O45" s="181" t="str">
        <f>IF(B45=0,"",IF(H45&gt;F45,"DATE ERROR",IF(H45&lt;E45,"DATE ERROR",IF(I45&gt;F45,"DATE ERROR",IF(I45&lt;E45,"DATE ERROR",SUM($J$35:$J45))))))</f>
        <v/>
      </c>
      <c r="P45" s="181" t="str">
        <f t="shared" si="3"/>
        <v/>
      </c>
      <c r="Q45" s="182" t="str">
        <f>IF(B45=0,"",SUM($N$35:N45))</f>
        <v/>
      </c>
      <c r="R45" s="182" t="str">
        <f t="shared" si="4"/>
        <v/>
      </c>
      <c r="S45" s="183">
        <f>IF(IF(C45="NSF",IFERROR(INDEX(NSF-Prior_to_1-5-'[3]2009'!B:B,MATCH(TEXT(D45,"0"),NSF-Prior_to_1-5-'[3]2009'!B:B,0),1),""),"")&lt;&gt;"",1,0)</f>
        <v>0</v>
      </c>
      <c r="T45" s="192"/>
      <c r="U45" s="153"/>
      <c r="V45" s="153"/>
      <c r="W45" s="190"/>
      <c r="X45" s="191"/>
      <c r="Y45" s="191"/>
    </row>
    <row r="46" spans="1:29" ht="15.75" customHeight="1">
      <c r="A46" s="52" t="str">
        <f t="shared" si="5"/>
        <v/>
      </c>
      <c r="B46" s="174"/>
      <c r="C46" s="174"/>
      <c r="D46" s="174"/>
      <c r="E46" s="97"/>
      <c r="F46" s="97"/>
      <c r="G46" s="97"/>
      <c r="H46" s="175" t="str">
        <f>IF(G46="", "", VLOOKUP($G46,Lookup!$A$2:$C$9,2, FALSE))</f>
        <v/>
      </c>
      <c r="I46" s="175" t="str">
        <f>IF(G46="", "", VLOOKUP($G46,Lookup!$A$2:$C$9,3, FALSE))</f>
        <v/>
      </c>
      <c r="J46" s="176"/>
      <c r="K46" s="177">
        <f t="shared" si="2"/>
        <v>0</v>
      </c>
      <c r="L46" s="178"/>
      <c r="M46" s="179"/>
      <c r="N46" s="180" t="str">
        <f t="shared" si="6"/>
        <v/>
      </c>
      <c r="O46" s="181" t="str">
        <f>IF(B46=0,"",IF(H46&gt;F46,"DATE ERROR",IF(H46&lt;E46,"DATE ERROR",IF(I46&gt;F46,"DATE ERROR",IF(I46&lt;E46,"DATE ERROR",SUM($J$35:$J46))))))</f>
        <v/>
      </c>
      <c r="P46" s="181" t="str">
        <f t="shared" si="3"/>
        <v/>
      </c>
      <c r="Q46" s="182" t="str">
        <f>IF(B46=0,"",SUM($N$35:N46))</f>
        <v/>
      </c>
      <c r="R46" s="182" t="str">
        <f t="shared" si="4"/>
        <v/>
      </c>
      <c r="S46" s="183">
        <f>IF(IF(C46="NSF",IFERROR(INDEX(NSF-Prior_to_1-5-'[3]2009'!B:B,MATCH(TEXT(D46,"0"),NSF-Prior_to_1-5-'[3]2009'!B:B,0),1),""),"")&lt;&gt;"",1,0)</f>
        <v>0</v>
      </c>
      <c r="T46" s="192"/>
      <c r="U46" s="153"/>
      <c r="V46" s="153"/>
      <c r="W46" s="190"/>
      <c r="X46" s="191"/>
      <c r="Y46" s="191"/>
    </row>
    <row r="47" spans="1:29" ht="15.75" customHeight="1">
      <c r="A47" s="52" t="str">
        <f t="shared" si="5"/>
        <v/>
      </c>
      <c r="B47" s="174"/>
      <c r="C47" s="174"/>
      <c r="D47" s="174"/>
      <c r="E47" s="97"/>
      <c r="F47" s="97"/>
      <c r="G47" s="97"/>
      <c r="H47" s="175" t="str">
        <f>IF(G47="", "", VLOOKUP($G47,Lookup!$A$2:$C$9,2, FALSE))</f>
        <v/>
      </c>
      <c r="I47" s="175" t="str">
        <f>IF(G47="", "", VLOOKUP($G47,Lookup!$A$2:$C$9,3, FALSE))</f>
        <v/>
      </c>
      <c r="J47" s="176"/>
      <c r="K47" s="177">
        <f t="shared" si="2"/>
        <v>0</v>
      </c>
      <c r="L47" s="178"/>
      <c r="M47" s="179"/>
      <c r="N47" s="180" t="str">
        <f t="shared" si="6"/>
        <v/>
      </c>
      <c r="O47" s="181" t="str">
        <f>IF(B47=0,"",IF(H47&gt;F47,"DATE ERROR",IF(H47&lt;E47,"DATE ERROR",IF(I47&gt;F47,"DATE ERROR",IF(I47&lt;E47,"DATE ERROR",SUM($J$35:$J47))))))</f>
        <v/>
      </c>
      <c r="P47" s="181" t="str">
        <f t="shared" si="3"/>
        <v/>
      </c>
      <c r="Q47" s="182" t="str">
        <f>IF(B47=0,"",SUM($N$35:N47))</f>
        <v/>
      </c>
      <c r="R47" s="182" t="str">
        <f t="shared" si="4"/>
        <v/>
      </c>
      <c r="S47" s="183">
        <f>IF(IF(C47="NSF",IFERROR(INDEX(NSF-Prior_to_1-5-'[3]2009'!B:B,MATCH(TEXT(D47,"0"),NSF-Prior_to_1-5-'[3]2009'!B:B,0),1),""),"")&lt;&gt;"",1,0)</f>
        <v>0</v>
      </c>
      <c r="T47" s="22"/>
      <c r="U47" s="153"/>
      <c r="V47" s="153"/>
      <c r="W47" s="193"/>
    </row>
    <row r="48" spans="1:29" ht="15.75" customHeight="1">
      <c r="A48" s="52" t="str">
        <f t="shared" si="5"/>
        <v/>
      </c>
      <c r="B48" s="174"/>
      <c r="C48" s="174"/>
      <c r="D48" s="174"/>
      <c r="E48" s="97"/>
      <c r="F48" s="97"/>
      <c r="G48" s="97"/>
      <c r="H48" s="175" t="str">
        <f>IF(G48="", "", VLOOKUP($G48,Lookup!$A$2:$C$9,2, FALSE))</f>
        <v/>
      </c>
      <c r="I48" s="175" t="str">
        <f>IF(G48="", "", VLOOKUP($G48,Lookup!$A$2:$C$9,3, FALSE))</f>
        <v/>
      </c>
      <c r="J48" s="176"/>
      <c r="K48" s="177">
        <f t="shared" si="2"/>
        <v>0</v>
      </c>
      <c r="L48" s="178"/>
      <c r="M48" s="179"/>
      <c r="N48" s="180" t="str">
        <f t="shared" si="6"/>
        <v/>
      </c>
      <c r="O48" s="181" t="str">
        <f>IF(B48=0,"",IF(H48&gt;F48,"DATE ERROR",IF(H48&lt;E48,"DATE ERROR",IF(I48&gt;F48,"DATE ERROR",IF(I48&lt;E48,"DATE ERROR",SUM($J$35:$J48))))))</f>
        <v/>
      </c>
      <c r="P48" s="181" t="str">
        <f t="shared" si="3"/>
        <v/>
      </c>
      <c r="Q48" s="182" t="str">
        <f>IF(B48=0,"",SUM($N$35:N48))</f>
        <v/>
      </c>
      <c r="R48" s="182" t="str">
        <f t="shared" si="4"/>
        <v/>
      </c>
      <c r="S48" s="183">
        <f>IF(IF(C48="NSF",IFERROR(INDEX(NSF-Prior_to_1-5-'[3]2009'!B:B,MATCH(TEXT(D48,"0"),NSF-Prior_to_1-5-'[3]2009'!B:B,0),1),""),"")&lt;&gt;"",1,0)</f>
        <v>0</v>
      </c>
      <c r="T48" s="22"/>
      <c r="U48" s="23"/>
      <c r="V48" s="23"/>
      <c r="W48" s="193"/>
    </row>
    <row r="49" spans="1:23" ht="15.75" customHeight="1">
      <c r="A49" s="52" t="str">
        <f t="shared" si="5"/>
        <v/>
      </c>
      <c r="B49" s="174"/>
      <c r="C49" s="174"/>
      <c r="D49" s="174"/>
      <c r="E49" s="97"/>
      <c r="F49" s="97"/>
      <c r="G49" s="97"/>
      <c r="H49" s="175" t="str">
        <f>IF(G49="", "", VLOOKUP($G49,Lookup!$A$2:$C$9,2, FALSE))</f>
        <v/>
      </c>
      <c r="I49" s="175" t="str">
        <f>IF(G49="", "", VLOOKUP($G49,Lookup!$A$2:$C$9,3, FALSE))</f>
        <v/>
      </c>
      <c r="J49" s="176"/>
      <c r="K49" s="177">
        <f t="shared" si="2"/>
        <v>0</v>
      </c>
      <c r="L49" s="178"/>
      <c r="M49" s="179"/>
      <c r="N49" s="180" t="str">
        <f t="shared" si="6"/>
        <v/>
      </c>
      <c r="O49" s="181" t="str">
        <f>IF(B49=0,"",IF(H49&gt;F49,"DATE ERROR",IF(H49&lt;E49,"DATE ERROR",IF(I49&gt;F49,"DATE ERROR",IF(I49&lt;E49,"DATE ERROR",SUM($J$35:$J49))))))</f>
        <v/>
      </c>
      <c r="P49" s="181" t="str">
        <f t="shared" si="3"/>
        <v/>
      </c>
      <c r="Q49" s="182" t="str">
        <f>IF(B49=0,"",SUM($N$35:N49))</f>
        <v/>
      </c>
      <c r="R49" s="182" t="str">
        <f t="shared" si="4"/>
        <v/>
      </c>
      <c r="S49" s="183">
        <f>IF(IF(C49="NSF",IFERROR(INDEX(NSF-Prior_to_1-5-'[3]2009'!B:B,MATCH(TEXT(D49,"0"),NSF-Prior_to_1-5-'[3]2009'!B:B,0),1),""),"")&lt;&gt;"",1,0)</f>
        <v>0</v>
      </c>
      <c r="T49" s="22"/>
      <c r="U49" s="23"/>
      <c r="V49" s="23"/>
      <c r="W49" s="193"/>
    </row>
    <row r="50" spans="1:23" ht="15.75" customHeight="1">
      <c r="A50" s="52" t="str">
        <f t="shared" si="5"/>
        <v/>
      </c>
      <c r="B50" s="174"/>
      <c r="C50" s="174"/>
      <c r="D50" s="174"/>
      <c r="E50" s="97"/>
      <c r="F50" s="97"/>
      <c r="G50" s="97"/>
      <c r="H50" s="175" t="str">
        <f>IF(G50="", "", VLOOKUP($G50,Lookup!$A$2:$C$9,2, FALSE))</f>
        <v/>
      </c>
      <c r="I50" s="175" t="str">
        <f>IF(G50="", "", VLOOKUP($G50,Lookup!$A$2:$C$9,3, FALSE))</f>
        <v/>
      </c>
      <c r="J50" s="176"/>
      <c r="K50" s="177">
        <f t="shared" si="2"/>
        <v>0</v>
      </c>
      <c r="L50" s="178"/>
      <c r="M50" s="179"/>
      <c r="N50" s="180" t="str">
        <f t="shared" si="6"/>
        <v/>
      </c>
      <c r="O50" s="181" t="str">
        <f>IF(B50=0,"",IF(H50&gt;F50,"DATE ERROR",IF(H50&lt;E50,"DATE ERROR",IF(I50&gt;F50,"DATE ERROR",IF(I50&lt;E50,"DATE ERROR",SUM($J$35:$J50))))))</f>
        <v/>
      </c>
      <c r="P50" s="181" t="str">
        <f t="shared" si="3"/>
        <v/>
      </c>
      <c r="Q50" s="182" t="str">
        <f>IF(B50=0,"",SUM($N$35:N50))</f>
        <v/>
      </c>
      <c r="R50" s="182" t="str">
        <f t="shared" si="4"/>
        <v/>
      </c>
      <c r="S50" s="183">
        <f>IF(IF(C50="NSF",IFERROR(INDEX(NSF-Prior_to_1-5-'[3]2009'!B:B,MATCH(TEXT(D50,"0"),NSF-Prior_to_1-5-'[3]2009'!B:B,0),1),""),"")&lt;&gt;"",1,0)</f>
        <v>0</v>
      </c>
      <c r="U50" s="23"/>
      <c r="V50" s="23"/>
    </row>
    <row r="51" spans="1:23" ht="15.75" customHeight="1">
      <c r="A51" s="52" t="str">
        <f t="shared" si="5"/>
        <v/>
      </c>
      <c r="B51" s="174"/>
      <c r="C51" s="174"/>
      <c r="D51" s="174"/>
      <c r="E51" s="97"/>
      <c r="F51" s="97"/>
      <c r="G51" s="97"/>
      <c r="H51" s="175" t="str">
        <f>IF(G51="", "", VLOOKUP($G51,Lookup!$A$2:$C$9,2, FALSE))</f>
        <v/>
      </c>
      <c r="I51" s="175" t="str">
        <f>IF(G51="", "", VLOOKUP($G51,Lookup!$A$2:$C$9,3, FALSE))</f>
        <v/>
      </c>
      <c r="J51" s="176"/>
      <c r="K51" s="177">
        <f t="shared" si="2"/>
        <v>0</v>
      </c>
      <c r="L51" s="178"/>
      <c r="M51" s="179"/>
      <c r="N51" s="180" t="str">
        <f t="shared" si="6"/>
        <v/>
      </c>
      <c r="O51" s="181" t="str">
        <f>IF(B51=0,"",IF(H51&gt;F51,"DATE ERROR",IF(H51&lt;E51,"DATE ERROR",IF(I51&gt;F51,"DATE ERROR",IF(I51&lt;E51,"DATE ERROR",SUM($J$35:$J51))))))</f>
        <v/>
      </c>
      <c r="P51" s="181" t="str">
        <f t="shared" si="3"/>
        <v/>
      </c>
      <c r="Q51" s="182" t="str">
        <f>IF(B51=0,"",SUM($N$35:N51))</f>
        <v/>
      </c>
      <c r="R51" s="182" t="str">
        <f t="shared" si="4"/>
        <v/>
      </c>
      <c r="S51" s="183">
        <f>IF(IF(C51="NSF",IFERROR(INDEX(NSF-Prior_to_1-5-'[3]2009'!B:B,MATCH(TEXT(D51,"0"),NSF-Prior_to_1-5-'[3]2009'!B:B,0),1),""),"")&lt;&gt;"",1,0)</f>
        <v>0</v>
      </c>
    </row>
    <row r="52" spans="1:23" ht="15.75" customHeight="1">
      <c r="A52" s="52" t="str">
        <f t="shared" si="5"/>
        <v/>
      </c>
      <c r="B52" s="174"/>
      <c r="C52" s="174"/>
      <c r="D52" s="174"/>
      <c r="E52" s="97"/>
      <c r="F52" s="97"/>
      <c r="G52" s="97"/>
      <c r="H52" s="175" t="str">
        <f>IF(G52="", "", VLOOKUP($G52,Lookup!$A$2:$C$9,2, FALSE))</f>
        <v/>
      </c>
      <c r="I52" s="175" t="str">
        <f>IF(G52="", "", VLOOKUP($G52,Lookup!$A$2:$C$9,3, FALSE))</f>
        <v/>
      </c>
      <c r="J52" s="176"/>
      <c r="K52" s="177">
        <f t="shared" si="2"/>
        <v>0</v>
      </c>
      <c r="L52" s="178"/>
      <c r="M52" s="179"/>
      <c r="N52" s="180" t="str">
        <f t="shared" si="6"/>
        <v/>
      </c>
      <c r="O52" s="181" t="str">
        <f>IF(B52=0,"",IF(H52&gt;F52,"DATE ERROR",IF(H52&lt;E52,"DATE ERROR",IF(I52&gt;F52,"DATE ERROR",IF(I52&lt;E52,"DATE ERROR",SUM($J$35:$J52))))))</f>
        <v/>
      </c>
      <c r="P52" s="181" t="str">
        <f t="shared" si="3"/>
        <v/>
      </c>
      <c r="Q52" s="182" t="str">
        <f>IF(B52=0,"",SUM($N$35:N52))</f>
        <v/>
      </c>
      <c r="R52" s="182" t="str">
        <f t="shared" si="4"/>
        <v/>
      </c>
      <c r="S52" s="183">
        <f>IF(IF(C52="NSF",IFERROR(INDEX(NSF-Prior_to_1-5-'[3]2009'!B:B,MATCH(TEXT(D52,"0"),NSF-Prior_to_1-5-'[3]2009'!B:B,0),1),""),"")&lt;&gt;"",1,0)</f>
        <v>0</v>
      </c>
    </row>
    <row r="53" spans="1:23" ht="15.75" customHeight="1">
      <c r="A53" s="52" t="str">
        <f t="shared" si="5"/>
        <v/>
      </c>
      <c r="B53" s="174"/>
      <c r="C53" s="174"/>
      <c r="D53" s="174"/>
      <c r="E53" s="97"/>
      <c r="F53" s="97"/>
      <c r="G53" s="97"/>
      <c r="H53" s="175" t="str">
        <f>IF(G53="", "", VLOOKUP($G53,Lookup!$A$2:$C$9,2, FALSE))</f>
        <v/>
      </c>
      <c r="I53" s="175" t="str">
        <f>IF(G53="", "", VLOOKUP($G53,Lookup!$A$2:$C$9,3, FALSE))</f>
        <v/>
      </c>
      <c r="J53" s="176"/>
      <c r="K53" s="177">
        <f t="shared" si="2"/>
        <v>0</v>
      </c>
      <c r="L53" s="178"/>
      <c r="M53" s="179"/>
      <c r="N53" s="180" t="str">
        <f t="shared" si="6"/>
        <v/>
      </c>
      <c r="O53" s="181" t="str">
        <f>IF(B53=0,"",IF(H53&gt;F53,"DATE ERROR",IF(H53&lt;E53,"DATE ERROR",IF(I53&gt;F53,"DATE ERROR",IF(I53&lt;E53,"DATE ERROR",SUM($J$35:$J53))))))</f>
        <v/>
      </c>
      <c r="P53" s="181" t="str">
        <f t="shared" si="3"/>
        <v/>
      </c>
      <c r="Q53" s="182" t="str">
        <f>IF(B53=0,"",SUM($N$35:N53))</f>
        <v/>
      </c>
      <c r="R53" s="182" t="str">
        <f t="shared" si="4"/>
        <v/>
      </c>
      <c r="S53" s="183">
        <f>IF(IF(C53="NSF",IFERROR(INDEX(NSF-Prior_to_1-5-'[3]2009'!B:B,MATCH(TEXT(D53,"0"),NSF-Prior_to_1-5-'[3]2009'!B:B,0),1),""),"")&lt;&gt;"",1,0)</f>
        <v>0</v>
      </c>
    </row>
    <row r="54" spans="1:23" ht="15.75" customHeight="1">
      <c r="A54" s="52" t="str">
        <f t="shared" si="5"/>
        <v/>
      </c>
      <c r="B54" s="174"/>
      <c r="C54" s="174"/>
      <c r="D54" s="174"/>
      <c r="E54" s="97"/>
      <c r="F54" s="97"/>
      <c r="G54" s="97"/>
      <c r="H54" s="175" t="str">
        <f>IF(G54="", "", VLOOKUP($G54,Lookup!$A$2:$C$9,2, FALSE))</f>
        <v/>
      </c>
      <c r="I54" s="175" t="str">
        <f>IF(G54="", "", VLOOKUP($G54,Lookup!$A$2:$C$9,3, FALSE))</f>
        <v/>
      </c>
      <c r="J54" s="176"/>
      <c r="K54" s="177">
        <f t="shared" si="2"/>
        <v>0</v>
      </c>
      <c r="L54" s="178"/>
      <c r="M54" s="179"/>
      <c r="N54" s="180" t="str">
        <f t="shared" si="6"/>
        <v/>
      </c>
      <c r="O54" s="181" t="str">
        <f>IF(B54=0,"",IF(H54&gt;F54,"DATE ERROR",IF(H54&lt;E54,"DATE ERROR",IF(I54&gt;F54,"DATE ERROR",IF(I54&lt;E54,"DATE ERROR",SUM($J$35:$J54))))))</f>
        <v/>
      </c>
      <c r="P54" s="181" t="str">
        <f t="shared" si="3"/>
        <v/>
      </c>
      <c r="Q54" s="182" t="str">
        <f>IF(B54=0,"",SUM($N$35:N54))</f>
        <v/>
      </c>
      <c r="R54" s="182" t="str">
        <f t="shared" si="4"/>
        <v/>
      </c>
      <c r="S54" s="183">
        <f>IF(IF(C54="NSF",IFERROR(INDEX(NSF-Prior_to_1-5-'[3]2009'!B:B,MATCH(TEXT(D54,"0"),NSF-Prior_to_1-5-'[3]2009'!B:B,0),1),""),"")&lt;&gt;"",1,0)</f>
        <v>0</v>
      </c>
    </row>
    <row r="55" spans="1:23" ht="15.75" customHeight="1">
      <c r="A55" s="52" t="str">
        <f t="shared" si="5"/>
        <v/>
      </c>
      <c r="B55" s="174"/>
      <c r="C55" s="174"/>
      <c r="D55" s="174"/>
      <c r="E55" s="97"/>
      <c r="F55" s="97"/>
      <c r="G55" s="97"/>
      <c r="H55" s="175" t="str">
        <f>IF(G55="", "", VLOOKUP($G55,Lookup!$A$2:$C$9,2, FALSE))</f>
        <v/>
      </c>
      <c r="I55" s="175" t="str">
        <f>IF(G55="", "", VLOOKUP($G55,Lookup!$A$2:$C$9,3, FALSE))</f>
        <v/>
      </c>
      <c r="J55" s="176"/>
      <c r="K55" s="177">
        <f t="shared" si="2"/>
        <v>0</v>
      </c>
      <c r="L55" s="178"/>
      <c r="M55" s="179"/>
      <c r="N55" s="180" t="str">
        <f t="shared" si="6"/>
        <v/>
      </c>
      <c r="O55" s="181" t="str">
        <f>IF(B55=0,"",IF(H55&gt;F55,"DATE ERROR",IF(H55&lt;E55,"DATE ERROR",IF(I55&gt;F55,"DATE ERROR",IF(I55&lt;E55,"DATE ERROR",SUM($J$35:$J55))))))</f>
        <v/>
      </c>
      <c r="P55" s="181" t="str">
        <f t="shared" si="3"/>
        <v/>
      </c>
      <c r="Q55" s="182" t="str">
        <f>IF(B55=0,"",SUM($N$35:N55))</f>
        <v/>
      </c>
      <c r="R55" s="182" t="str">
        <f t="shared" si="4"/>
        <v/>
      </c>
      <c r="S55" s="183">
        <f>IF(IF(C55="NSF",IFERROR(INDEX(NSF-Prior_to_1-5-'[3]2009'!B:B,MATCH(TEXT(D55,"0"),NSF-Prior_to_1-5-'[3]2009'!B:B,0),1),""),"")&lt;&gt;"",1,0)</f>
        <v>0</v>
      </c>
    </row>
    <row r="56" spans="1:23">
      <c r="A56" s="52" t="str">
        <f t="shared" si="5"/>
        <v/>
      </c>
      <c r="B56" s="174"/>
      <c r="C56" s="174"/>
      <c r="D56" s="174"/>
      <c r="E56" s="97"/>
      <c r="F56" s="97"/>
      <c r="G56" s="97"/>
      <c r="H56" s="175" t="str">
        <f>IF(G56="", "", VLOOKUP($G56,Lookup!$A$2:$C$9,2, FALSE))</f>
        <v/>
      </c>
      <c r="I56" s="175" t="str">
        <f>IF(G56="", "", VLOOKUP($G56,Lookup!$A$2:$C$9,3, FALSE))</f>
        <v/>
      </c>
      <c r="J56" s="176"/>
      <c r="K56" s="177">
        <f t="shared" si="2"/>
        <v>0</v>
      </c>
      <c r="L56" s="178"/>
      <c r="M56" s="179"/>
      <c r="N56" s="180" t="str">
        <f t="shared" si="6"/>
        <v/>
      </c>
      <c r="O56" s="181" t="str">
        <f>IF(B56=0,"",IF(H56&gt;F56,"DATE ERROR",IF(H56&lt;E56,"DATE ERROR",IF(I56&gt;F56,"DATE ERROR",IF(I56&lt;E56,"DATE ERROR",SUM($J$35:$J56))))))</f>
        <v/>
      </c>
      <c r="P56" s="181" t="str">
        <f t="shared" si="3"/>
        <v/>
      </c>
      <c r="Q56" s="182" t="str">
        <f>IF(B56=0,"",SUM($N$35:N56))</f>
        <v/>
      </c>
      <c r="R56" s="182" t="str">
        <f t="shared" si="4"/>
        <v/>
      </c>
      <c r="S56" s="183">
        <f>IF(IF(C56="NSF",IFERROR(INDEX(NSF-Prior_to_1-5-'[3]2009'!B:B,MATCH(TEXT(D56,"0"),NSF-Prior_to_1-5-'[3]2009'!B:B,0),1),""),"")&lt;&gt;"",1,0)</f>
        <v>0</v>
      </c>
    </row>
    <row r="57" spans="1:23">
      <c r="A57" s="52" t="str">
        <f t="shared" si="5"/>
        <v/>
      </c>
      <c r="B57" s="174"/>
      <c r="C57" s="174"/>
      <c r="D57" s="174"/>
      <c r="E57" s="97"/>
      <c r="F57" s="97"/>
      <c r="G57" s="97"/>
      <c r="H57" s="175" t="str">
        <f>IF(G57="", "", VLOOKUP($G57,Lookup!$A$2:$C$9,2, FALSE))</f>
        <v/>
      </c>
      <c r="I57" s="175" t="str">
        <f>IF(G57="", "", VLOOKUP($G57,Lookup!$A$2:$C$9,3, FALSE))</f>
        <v/>
      </c>
      <c r="J57" s="176"/>
      <c r="K57" s="177">
        <f t="shared" si="2"/>
        <v>0</v>
      </c>
      <c r="L57" s="178"/>
      <c r="M57" s="179"/>
      <c r="N57" s="180" t="str">
        <f t="shared" si="6"/>
        <v/>
      </c>
      <c r="O57" s="181" t="str">
        <f>IF(B57=0,"",IF(H57&gt;F57,"DATE ERROR",IF(H57&lt;E57,"DATE ERROR",IF(I57&gt;F57,"DATE ERROR",IF(I57&lt;E57,"DATE ERROR",SUM($J$35:$J57))))))</f>
        <v/>
      </c>
      <c r="P57" s="181" t="str">
        <f t="shared" si="3"/>
        <v/>
      </c>
      <c r="Q57" s="182" t="str">
        <f>IF(B57=0,"",SUM($N$35:N57))</f>
        <v/>
      </c>
      <c r="R57" s="182" t="str">
        <f t="shared" si="4"/>
        <v/>
      </c>
      <c r="S57" s="183">
        <f>IF(IF(C57="NSF",IFERROR(INDEX(NSF-Prior_to_1-5-'[3]2009'!B:B,MATCH(TEXT(D57,"0"),NSF-Prior_to_1-5-'[3]2009'!B:B,0),1),""),"")&lt;&gt;"",1,0)</f>
        <v>0</v>
      </c>
    </row>
    <row r="58" spans="1:23">
      <c r="A58" s="52" t="str">
        <f t="shared" si="5"/>
        <v/>
      </c>
      <c r="B58" s="174"/>
      <c r="C58" s="174"/>
      <c r="D58" s="174"/>
      <c r="E58" s="97"/>
      <c r="F58" s="97"/>
      <c r="G58" s="97"/>
      <c r="H58" s="175" t="str">
        <f>IF(G58="", "", VLOOKUP($G58,Lookup!$A$2:$C$9,2, FALSE))</f>
        <v/>
      </c>
      <c r="I58" s="175" t="str">
        <f>IF(G58="", "", VLOOKUP($G58,Lookup!$A$2:$C$9,3, FALSE))</f>
        <v/>
      </c>
      <c r="J58" s="176"/>
      <c r="K58" s="177">
        <f t="shared" si="2"/>
        <v>0</v>
      </c>
      <c r="L58" s="178"/>
      <c r="M58" s="179"/>
      <c r="N58" s="180" t="str">
        <f t="shared" si="6"/>
        <v/>
      </c>
      <c r="O58" s="181" t="str">
        <f>IF(B58=0,"",IF(H58&gt;F58,"DATE ERROR",IF(H58&lt;E58,"DATE ERROR",IF(I58&gt;F58,"DATE ERROR",IF(I58&lt;E58,"DATE ERROR",SUM($J$35:$J58))))))</f>
        <v/>
      </c>
      <c r="P58" s="181" t="str">
        <f t="shared" si="3"/>
        <v/>
      </c>
      <c r="Q58" s="182" t="str">
        <f>IF(B58=0,"",SUM($N$35:N58))</f>
        <v/>
      </c>
      <c r="R58" s="182" t="str">
        <f t="shared" si="4"/>
        <v/>
      </c>
      <c r="S58" s="183">
        <f>IF(IF(C58="NSF",IFERROR(INDEX(NSF-Prior_to_1-5-'[3]2009'!B:B,MATCH(TEXT(D58,"0"),NSF-Prior_to_1-5-'[3]2009'!B:B,0),1),""),"")&lt;&gt;"",1,0)</f>
        <v>0</v>
      </c>
    </row>
    <row r="59" spans="1:23">
      <c r="A59" s="52" t="str">
        <f t="shared" si="5"/>
        <v/>
      </c>
      <c r="B59" s="174"/>
      <c r="C59" s="174"/>
      <c r="D59" s="174"/>
      <c r="E59" s="97"/>
      <c r="F59" s="97"/>
      <c r="G59" s="97"/>
      <c r="H59" s="175" t="str">
        <f>IF(G59="", "", VLOOKUP($G59,Lookup!$A$2:$C$9,2, FALSE))</f>
        <v/>
      </c>
      <c r="I59" s="175" t="str">
        <f>IF(G59="", "", VLOOKUP($G59,Lookup!$A$2:$C$9,3, FALSE))</f>
        <v/>
      </c>
      <c r="J59" s="176"/>
      <c r="K59" s="177">
        <f t="shared" si="2"/>
        <v>0</v>
      </c>
      <c r="L59" s="178"/>
      <c r="M59" s="179"/>
      <c r="N59" s="180" t="str">
        <f t="shared" si="6"/>
        <v/>
      </c>
      <c r="O59" s="181" t="str">
        <f>IF(B59=0,"",IF(H59&gt;F59,"DATE ERROR",IF(H59&lt;E59,"DATE ERROR",IF(I59&gt;F59,"DATE ERROR",IF(I59&lt;E59,"DATE ERROR",SUM($J$35:$J59))))))</f>
        <v/>
      </c>
      <c r="P59" s="181" t="str">
        <f t="shared" si="3"/>
        <v/>
      </c>
      <c r="Q59" s="182" t="str">
        <f>IF(B59=0,"",SUM($N$35:N59))</f>
        <v/>
      </c>
      <c r="R59" s="182" t="str">
        <f t="shared" si="4"/>
        <v/>
      </c>
      <c r="S59" s="183">
        <f>IF(IF(C59="NSF",IFERROR(INDEX(NSF-Prior_to_1-5-'[3]2009'!B:B,MATCH(TEXT(D59,"0"),NSF-Prior_to_1-5-'[3]2009'!B:B,0),1),""),"")&lt;&gt;"",1,0)</f>
        <v>0</v>
      </c>
    </row>
    <row r="60" spans="1:23">
      <c r="A60" s="52" t="str">
        <f t="shared" si="5"/>
        <v/>
      </c>
      <c r="B60" s="174"/>
      <c r="C60" s="174"/>
      <c r="D60" s="174"/>
      <c r="E60" s="97"/>
      <c r="F60" s="97"/>
      <c r="G60" s="97"/>
      <c r="H60" s="175" t="str">
        <f>IF(G60="", "", VLOOKUP($G60,Lookup!$A$2:$C$9,2, FALSE))</f>
        <v/>
      </c>
      <c r="I60" s="175" t="str">
        <f>IF(G60="", "", VLOOKUP($G60,Lookup!$A$2:$C$9,3, FALSE))</f>
        <v/>
      </c>
      <c r="J60" s="176"/>
      <c r="K60" s="177">
        <f t="shared" si="2"/>
        <v>0</v>
      </c>
      <c r="L60" s="178"/>
      <c r="M60" s="179"/>
      <c r="N60" s="180" t="str">
        <f t="shared" si="6"/>
        <v/>
      </c>
      <c r="O60" s="181" t="str">
        <f>IF(B60=0,"",IF(H60&gt;F60,"DATE ERROR",IF(H60&lt;E60,"DATE ERROR",IF(I60&gt;F60,"DATE ERROR",IF(I60&lt;E60,"DATE ERROR",SUM($J$35:$J60))))))</f>
        <v/>
      </c>
      <c r="P60" s="181" t="str">
        <f t="shared" si="3"/>
        <v/>
      </c>
      <c r="Q60" s="182" t="str">
        <f>IF(B60=0,"",SUM($N$35:N60))</f>
        <v/>
      </c>
      <c r="R60" s="182" t="str">
        <f t="shared" si="4"/>
        <v/>
      </c>
      <c r="S60" s="183">
        <f>IF(IF(C60="NSF",IFERROR(INDEX(NSF-Prior_to_1-5-'[3]2009'!B:B,MATCH(TEXT(D60,"0"),NSF-Prior_to_1-5-'[3]2009'!B:B,0),1),""),"")&lt;&gt;"",1,0)</f>
        <v>0</v>
      </c>
    </row>
    <row r="61" spans="1:23">
      <c r="A61" s="52" t="str">
        <f t="shared" si="5"/>
        <v/>
      </c>
      <c r="B61" s="174"/>
      <c r="C61" s="174"/>
      <c r="D61" s="174"/>
      <c r="E61" s="97"/>
      <c r="F61" s="97"/>
      <c r="G61" s="97"/>
      <c r="H61" s="175" t="str">
        <f>IF(G61="", "", VLOOKUP($G61,Lookup!$A$2:$C$9,2, FALSE))</f>
        <v/>
      </c>
      <c r="I61" s="175" t="str">
        <f>IF(G61="", "", VLOOKUP($G61,Lookup!$A$2:$C$9,3, FALSE))</f>
        <v/>
      </c>
      <c r="J61" s="176"/>
      <c r="K61" s="177">
        <f t="shared" si="2"/>
        <v>0</v>
      </c>
      <c r="L61" s="178"/>
      <c r="M61" s="179"/>
      <c r="N61" s="180" t="str">
        <f t="shared" si="6"/>
        <v/>
      </c>
      <c r="O61" s="181" t="str">
        <f>IF(B61=0,"",IF(H61&gt;F61,"DATE ERROR",IF(H61&lt;E61,"DATE ERROR",IF(I61&gt;F61,"DATE ERROR",IF(I61&lt;E61,"DATE ERROR",SUM($J$35:$J61))))))</f>
        <v/>
      </c>
      <c r="P61" s="181" t="str">
        <f t="shared" si="3"/>
        <v/>
      </c>
      <c r="Q61" s="182" t="str">
        <f>IF(B61=0,"",SUM($N$35:N61))</f>
        <v/>
      </c>
      <c r="R61" s="182" t="str">
        <f t="shared" si="4"/>
        <v/>
      </c>
      <c r="S61" s="183">
        <f>IF(IF(C61="NSF",IFERROR(INDEX(NSF-Prior_to_1-5-'[3]2009'!B:B,MATCH(TEXT(D61,"0"),NSF-Prior_to_1-5-'[3]2009'!B:B,0),1),""),"")&lt;&gt;"",1,0)</f>
        <v>0</v>
      </c>
    </row>
    <row r="62" spans="1:23">
      <c r="A62" s="52" t="str">
        <f t="shared" si="5"/>
        <v/>
      </c>
      <c r="B62" s="174"/>
      <c r="C62" s="174"/>
      <c r="D62" s="174"/>
      <c r="E62" s="97"/>
      <c r="F62" s="97"/>
      <c r="G62" s="97"/>
      <c r="H62" s="175" t="str">
        <f>IF(G62="", "", VLOOKUP($G62,Lookup!$A$2:$C$9,2, FALSE))</f>
        <v/>
      </c>
      <c r="I62" s="175" t="str">
        <f>IF(G62="", "", VLOOKUP($G62,Lookup!$A$2:$C$9,3, FALSE))</f>
        <v/>
      </c>
      <c r="J62" s="176"/>
      <c r="K62" s="177">
        <f t="shared" si="2"/>
        <v>0</v>
      </c>
      <c r="L62" s="178"/>
      <c r="M62" s="179"/>
      <c r="N62" s="180" t="str">
        <f t="shared" si="6"/>
        <v/>
      </c>
      <c r="O62" s="181" t="str">
        <f>IF(B62=0,"",IF(H62&gt;F62,"DATE ERROR",IF(H62&lt;E62,"DATE ERROR",IF(I62&gt;F62,"DATE ERROR",IF(I62&lt;E62,"DATE ERROR",SUM($J$35:$J62))))))</f>
        <v/>
      </c>
      <c r="P62" s="181" t="str">
        <f t="shared" si="3"/>
        <v/>
      </c>
      <c r="Q62" s="182" t="str">
        <f>IF(B62=0,"",SUM($N$35:N62))</f>
        <v/>
      </c>
      <c r="R62" s="182" t="str">
        <f t="shared" si="4"/>
        <v/>
      </c>
      <c r="S62" s="183">
        <f>IF(IF(C62="NSF",IFERROR(INDEX(NSF-Prior_to_1-5-'[3]2009'!B:B,MATCH(TEXT(D62,"0"),NSF-Prior_to_1-5-'[3]2009'!B:B,0),1),""),"")&lt;&gt;"",1,0)</f>
        <v>0</v>
      </c>
    </row>
    <row r="63" spans="1:23">
      <c r="A63" s="52" t="str">
        <f t="shared" si="5"/>
        <v/>
      </c>
      <c r="B63" s="174"/>
      <c r="C63" s="174"/>
      <c r="D63" s="174"/>
      <c r="E63" s="97"/>
      <c r="F63" s="97"/>
      <c r="G63" s="97"/>
      <c r="H63" s="175" t="str">
        <f>IF(G63="", "", VLOOKUP($G63,Lookup!$A$2:$C$9,2, FALSE))</f>
        <v/>
      </c>
      <c r="I63" s="175" t="str">
        <f>IF(G63="", "", VLOOKUP($G63,Lookup!$A$2:$C$9,3, FALSE))</f>
        <v/>
      </c>
      <c r="J63" s="176"/>
      <c r="K63" s="177">
        <f t="shared" si="2"/>
        <v>0</v>
      </c>
      <c r="L63" s="178"/>
      <c r="M63" s="179"/>
      <c r="N63" s="180" t="str">
        <f t="shared" si="6"/>
        <v/>
      </c>
      <c r="O63" s="181" t="str">
        <f>IF(B63=0,"",IF(H63&gt;F63,"DATE ERROR",IF(H63&lt;E63,"DATE ERROR",IF(I63&gt;F63,"DATE ERROR",IF(I63&lt;E63,"DATE ERROR",SUM($J$35:$J63))))))</f>
        <v/>
      </c>
      <c r="P63" s="181" t="str">
        <f t="shared" si="3"/>
        <v/>
      </c>
      <c r="Q63" s="182" t="str">
        <f>IF(B63=0,"",SUM($N$35:N63))</f>
        <v/>
      </c>
      <c r="R63" s="182" t="str">
        <f t="shared" si="4"/>
        <v/>
      </c>
      <c r="S63" s="183">
        <f>IF(IF(C63="NSF",IFERROR(INDEX(NSF-Prior_to_1-5-'[3]2009'!B:B,MATCH(TEXT(D63,"0"),NSF-Prior_to_1-5-'[3]2009'!B:B,0),1),""),"")&lt;&gt;"",1,0)</f>
        <v>0</v>
      </c>
    </row>
    <row r="64" spans="1:23">
      <c r="A64" s="52" t="str">
        <f t="shared" si="5"/>
        <v/>
      </c>
      <c r="B64" s="174"/>
      <c r="C64" s="174"/>
      <c r="D64" s="174"/>
      <c r="E64" s="97"/>
      <c r="F64" s="97"/>
      <c r="G64" s="97"/>
      <c r="H64" s="175" t="str">
        <f>IF(G64="", "", VLOOKUP($G64,Lookup!$A$2:$C$9,2, FALSE))</f>
        <v/>
      </c>
      <c r="I64" s="175" t="str">
        <f>IF(G64="", "", VLOOKUP($G64,Lookup!$A$2:$C$9,3, FALSE))</f>
        <v/>
      </c>
      <c r="J64" s="176"/>
      <c r="K64" s="177">
        <f t="shared" si="2"/>
        <v>0</v>
      </c>
      <c r="L64" s="178"/>
      <c r="M64" s="179"/>
      <c r="N64" s="180" t="str">
        <f t="shared" si="6"/>
        <v/>
      </c>
      <c r="O64" s="181" t="str">
        <f>IF(B64=0,"",IF(H64&gt;F64,"DATE ERROR",IF(H64&lt;E64,"DATE ERROR",IF(I64&gt;F64,"DATE ERROR",IF(I64&lt;E64,"DATE ERROR",SUM($J$35:$J64))))))</f>
        <v/>
      </c>
      <c r="P64" s="181" t="str">
        <f t="shared" si="3"/>
        <v/>
      </c>
      <c r="Q64" s="182" t="str">
        <f>IF(B64=0,"",SUM($N$35:N64))</f>
        <v/>
      </c>
      <c r="R64" s="182" t="str">
        <f t="shared" si="4"/>
        <v/>
      </c>
      <c r="S64" s="183">
        <f>IF(IF(C64="NSF",IFERROR(INDEX(NSF-Prior_to_1-5-'[3]2009'!B:B,MATCH(TEXT(D64,"0"),NSF-Prior_to_1-5-'[3]2009'!B:B,0),1),""),"")&lt;&gt;"",1,0)</f>
        <v>0</v>
      </c>
    </row>
    <row r="65" spans="1:19">
      <c r="A65" s="52" t="str">
        <f t="shared" si="5"/>
        <v/>
      </c>
      <c r="B65" s="174"/>
      <c r="C65" s="174"/>
      <c r="D65" s="174"/>
      <c r="E65" s="97"/>
      <c r="F65" s="97"/>
      <c r="G65" s="97"/>
      <c r="H65" s="175" t="str">
        <f>IF(G65="", "", VLOOKUP($G65,Lookup!$A$2:$C$9,2, FALSE))</f>
        <v/>
      </c>
      <c r="I65" s="175" t="str">
        <f>IF(G65="", "", VLOOKUP($G65,Lookup!$A$2:$C$9,3, FALSE))</f>
        <v/>
      </c>
      <c r="J65" s="176"/>
      <c r="K65" s="177">
        <f t="shared" si="2"/>
        <v>0</v>
      </c>
      <c r="L65" s="194"/>
      <c r="M65" s="179"/>
      <c r="N65" s="180" t="str">
        <f t="shared" si="6"/>
        <v/>
      </c>
      <c r="O65" s="181" t="str">
        <f>IF(B65=0,"",IF(H65&gt;F65,"DATE ERROR",IF(H65&lt;E65,"DATE ERROR",IF(I65&gt;F65,"DATE ERROR",IF(I65&lt;E65,"DATE ERROR",SUM($J$35:$J65))))))</f>
        <v/>
      </c>
      <c r="P65" s="181" t="str">
        <f t="shared" si="3"/>
        <v/>
      </c>
      <c r="Q65" s="182" t="str">
        <f>IF(B65=0,"",SUM($N$35:N65))</f>
        <v/>
      </c>
      <c r="R65" s="182" t="str">
        <f t="shared" si="4"/>
        <v/>
      </c>
      <c r="S65" s="183">
        <f>IF(IF(C65="NSF",IFERROR(INDEX(NSF-Prior_to_1-5-'[3]2009'!B:B,MATCH(TEXT(D65,"0"),NSF-Prior_to_1-5-'[3]2009'!B:B,0),1),""),"")&lt;&gt;"",1,0)</f>
        <v>0</v>
      </c>
    </row>
    <row r="66" spans="1:19">
      <c r="A66" s="52" t="str">
        <f>IF($C$32&lt;&gt;"",$C$32,IF($F$31&lt;&gt;"",$F$31,IF($F$32&lt;&gt;"",$F$32,IF($F$28&lt;&gt;"",$F$28,""))))</f>
        <v/>
      </c>
      <c r="B66" s="195"/>
      <c r="C66" s="196"/>
      <c r="D66" s="196"/>
      <c r="E66" s="197"/>
      <c r="F66" s="198"/>
      <c r="G66" s="199"/>
      <c r="H66" s="198"/>
      <c r="I66" s="198"/>
      <c r="J66" s="200">
        <f>SUM(J35:J65)</f>
        <v>0</v>
      </c>
      <c r="K66" s="200"/>
      <c r="L66" s="201"/>
      <c r="M66" s="202"/>
      <c r="N66" s="203">
        <f>SUM(N35:N65)</f>
        <v>0</v>
      </c>
      <c r="O66" s="204"/>
      <c r="P66" s="205"/>
      <c r="Q66" s="206"/>
      <c r="R66" s="205"/>
      <c r="S66" s="207">
        <f>SUM(S35:S65)</f>
        <v>0</v>
      </c>
    </row>
    <row r="67" spans="1:19">
      <c r="A67" s="52" t="str">
        <f>IF($C$32&lt;&gt;"",$C$32,IF($F$31&lt;&gt;"",$F$31,IF($F$32&lt;&gt;"",$F$32,IF($F$28&lt;&gt;"",$F$28,""))))</f>
        <v/>
      </c>
      <c r="C67" s="208" t="s">
        <v>2</v>
      </c>
      <c r="E67" s="209"/>
      <c r="F67" s="210"/>
      <c r="G67" s="209"/>
      <c r="H67" s="209"/>
      <c r="I67" s="209"/>
      <c r="L67" s="209"/>
      <c r="M67" s="211"/>
    </row>
    <row r="68" spans="1:19">
      <c r="A68" s="52" t="str">
        <f>IF($C$32&lt;&gt;"",$C$32,IF($F$31&lt;&gt;"",$F$31,IF($F$32&lt;&gt;"",$F$32,IF($F$28&lt;&gt;"",$F$28,""))))</f>
        <v/>
      </c>
      <c r="C68" s="208" t="s">
        <v>2</v>
      </c>
      <c r="E68" s="209"/>
      <c r="F68" s="210"/>
      <c r="G68" s="209"/>
      <c r="H68" s="209"/>
      <c r="I68" s="209"/>
      <c r="L68" s="209"/>
      <c r="M68" s="211"/>
    </row>
    <row r="69" spans="1:19">
      <c r="A69" s="52" t="str">
        <f>IF($C$32&lt;&gt;"",$C$32,IF($F$31&lt;&gt;"",$F$31,IF($F$32&lt;&gt;"",$F$32,IF($F$28&lt;&gt;"",$F$28,""))))</f>
        <v/>
      </c>
      <c r="C69" s="208" t="s">
        <v>2</v>
      </c>
      <c r="E69" s="209"/>
      <c r="F69" s="210"/>
      <c r="G69" s="209"/>
      <c r="H69" s="209"/>
      <c r="I69" s="209"/>
      <c r="L69" s="209"/>
      <c r="M69" s="211"/>
    </row>
    <row r="70" spans="1:19">
      <c r="C70" s="208" t="s">
        <v>2</v>
      </c>
      <c r="E70" s="209"/>
      <c r="F70" s="210"/>
      <c r="G70" s="209"/>
      <c r="H70" s="209"/>
      <c r="I70" s="209"/>
      <c r="L70" s="209"/>
      <c r="M70" s="211"/>
    </row>
    <row r="71" spans="1:19">
      <c r="C71" s="208" t="s">
        <v>2</v>
      </c>
      <c r="E71" s="209"/>
      <c r="F71" s="210"/>
      <c r="G71" s="209"/>
      <c r="H71" s="209"/>
      <c r="I71" s="209"/>
      <c r="L71" s="209"/>
      <c r="M71" s="211"/>
    </row>
    <row r="72" spans="1:19">
      <c r="C72" s="208" t="s">
        <v>2</v>
      </c>
      <c r="E72" s="209"/>
      <c r="F72" s="210"/>
      <c r="G72" s="209"/>
      <c r="H72" s="209"/>
      <c r="I72" s="209"/>
      <c r="L72" s="209"/>
      <c r="M72" s="211"/>
    </row>
    <row r="73" spans="1:19">
      <c r="C73" s="208" t="s">
        <v>2</v>
      </c>
      <c r="E73" s="209"/>
      <c r="F73" s="210"/>
      <c r="G73" s="209"/>
      <c r="H73" s="209"/>
      <c r="I73" s="209"/>
      <c r="L73" s="209"/>
      <c r="M73" s="211"/>
    </row>
    <row r="74" spans="1:19">
      <c r="C74" s="208" t="s">
        <v>2</v>
      </c>
      <c r="E74" s="209"/>
      <c r="F74" s="210"/>
      <c r="G74" s="209"/>
      <c r="H74" s="209"/>
      <c r="I74" s="209"/>
      <c r="L74" s="209"/>
      <c r="M74" s="211"/>
    </row>
    <row r="75" spans="1:19">
      <c r="C75" s="208" t="s">
        <v>2</v>
      </c>
      <c r="E75" s="209"/>
      <c r="F75" s="210"/>
      <c r="G75" s="209"/>
      <c r="H75" s="209"/>
      <c r="I75" s="209"/>
      <c r="L75" s="209"/>
      <c r="M75" s="211"/>
    </row>
    <row r="76" spans="1:19">
      <c r="C76" s="208" t="s">
        <v>2</v>
      </c>
      <c r="E76" s="209"/>
      <c r="F76" s="210"/>
      <c r="G76" s="209"/>
      <c r="H76" s="209"/>
      <c r="I76" s="209"/>
      <c r="L76" s="209"/>
      <c r="M76" s="211"/>
    </row>
    <row r="77" spans="1:19">
      <c r="C77" s="208" t="s">
        <v>2</v>
      </c>
      <c r="E77" s="209"/>
      <c r="F77" s="210"/>
      <c r="G77" s="209"/>
      <c r="H77" s="209"/>
      <c r="I77" s="209"/>
      <c r="L77" s="209"/>
      <c r="M77" s="211"/>
    </row>
    <row r="78" spans="1:19">
      <c r="C78" s="208" t="s">
        <v>2</v>
      </c>
      <c r="E78" s="209"/>
      <c r="F78" s="210"/>
      <c r="G78" s="209"/>
      <c r="H78" s="209"/>
      <c r="I78" s="209"/>
      <c r="L78" s="209"/>
      <c r="M78" s="211"/>
    </row>
    <row r="79" spans="1:19">
      <c r="C79" s="208" t="s">
        <v>2</v>
      </c>
      <c r="E79" s="209"/>
      <c r="F79" s="210"/>
      <c r="G79" s="209"/>
      <c r="H79" s="209"/>
      <c r="I79" s="209"/>
      <c r="L79" s="209"/>
      <c r="M79" s="211"/>
    </row>
    <row r="80" spans="1:19">
      <c r="C80" s="208" t="s">
        <v>2</v>
      </c>
      <c r="E80" s="209"/>
      <c r="F80" s="210"/>
      <c r="G80" s="209"/>
      <c r="H80" s="209"/>
      <c r="I80" s="209"/>
      <c r="L80" s="209"/>
      <c r="M80" s="211"/>
    </row>
    <row r="81" spans="3:13">
      <c r="C81" s="208" t="s">
        <v>2</v>
      </c>
      <c r="E81" s="209"/>
      <c r="F81" s="210"/>
      <c r="G81" s="209"/>
      <c r="H81" s="209"/>
      <c r="I81" s="209"/>
      <c r="L81" s="209"/>
      <c r="M81" s="211"/>
    </row>
    <row r="82" spans="3:13">
      <c r="C82" s="208" t="s">
        <v>2</v>
      </c>
      <c r="E82" s="209"/>
      <c r="F82" s="210"/>
      <c r="G82" s="209"/>
      <c r="H82" s="209"/>
      <c r="I82" s="209"/>
      <c r="L82" s="209"/>
      <c r="M82" s="211"/>
    </row>
    <row r="83" spans="3:13">
      <c r="C83" s="208" t="s">
        <v>2</v>
      </c>
      <c r="E83" s="209"/>
      <c r="F83" s="210"/>
      <c r="G83" s="209"/>
      <c r="H83" s="209"/>
      <c r="I83" s="209"/>
      <c r="L83" s="209"/>
      <c r="M83" s="211"/>
    </row>
    <row r="84" spans="3:13">
      <c r="C84" s="208" t="s">
        <v>2</v>
      </c>
      <c r="E84" s="209"/>
      <c r="F84" s="210"/>
      <c r="G84" s="209"/>
      <c r="H84" s="209"/>
      <c r="I84" s="209"/>
      <c r="L84" s="209"/>
      <c r="M84" s="211"/>
    </row>
    <row r="85" spans="3:13">
      <c r="C85" s="208" t="s">
        <v>2</v>
      </c>
      <c r="E85" s="209"/>
      <c r="F85" s="210"/>
      <c r="G85" s="209"/>
      <c r="H85" s="209"/>
      <c r="I85" s="209"/>
      <c r="L85" s="209"/>
      <c r="M85" s="211"/>
    </row>
    <row r="86" spans="3:13">
      <c r="C86" s="208" t="s">
        <v>2</v>
      </c>
      <c r="E86" s="209"/>
      <c r="F86" s="210"/>
      <c r="G86" s="209"/>
      <c r="H86" s="209"/>
      <c r="I86" s="209"/>
      <c r="L86" s="209"/>
      <c r="M86" s="211"/>
    </row>
    <row r="87" spans="3:13">
      <c r="C87" s="208" t="s">
        <v>2</v>
      </c>
      <c r="E87" s="209"/>
      <c r="F87" s="210"/>
      <c r="G87" s="209"/>
      <c r="H87" s="209"/>
      <c r="I87" s="209"/>
      <c r="L87" s="209"/>
      <c r="M87" s="211"/>
    </row>
    <row r="88" spans="3:13">
      <c r="C88" s="208" t="s">
        <v>2</v>
      </c>
      <c r="E88" s="209"/>
      <c r="F88" s="210"/>
      <c r="G88" s="209"/>
      <c r="H88" s="209"/>
      <c r="I88" s="209"/>
      <c r="L88" s="209"/>
      <c r="M88" s="211"/>
    </row>
    <row r="89" spans="3:13">
      <c r="C89" s="208" t="s">
        <v>2</v>
      </c>
      <c r="E89" s="209"/>
      <c r="F89" s="210"/>
      <c r="G89" s="209"/>
      <c r="H89" s="209"/>
      <c r="I89" s="209"/>
      <c r="L89" s="209"/>
      <c r="M89" s="211"/>
    </row>
    <row r="90" spans="3:13">
      <c r="C90" s="208" t="s">
        <v>2</v>
      </c>
      <c r="E90" s="209"/>
      <c r="F90" s="210"/>
      <c r="G90" s="209"/>
      <c r="H90" s="209"/>
      <c r="I90" s="209"/>
      <c r="L90" s="209"/>
      <c r="M90" s="211"/>
    </row>
    <row r="91" spans="3:13">
      <c r="C91" s="208" t="s">
        <v>2</v>
      </c>
      <c r="E91" s="209"/>
      <c r="F91" s="210"/>
      <c r="G91" s="209"/>
      <c r="H91" s="209"/>
      <c r="I91" s="209"/>
      <c r="L91" s="209"/>
      <c r="M91" s="211"/>
    </row>
    <row r="92" spans="3:13">
      <c r="C92" s="208" t="s">
        <v>2</v>
      </c>
      <c r="E92" s="209"/>
      <c r="F92" s="210"/>
      <c r="G92" s="209"/>
      <c r="H92" s="209"/>
      <c r="I92" s="209"/>
      <c r="L92" s="209"/>
      <c r="M92" s="211"/>
    </row>
    <row r="93" spans="3:13">
      <c r="C93" s="208" t="s">
        <v>2</v>
      </c>
      <c r="E93" s="209"/>
      <c r="F93" s="210"/>
      <c r="G93" s="209"/>
      <c r="H93" s="209"/>
      <c r="I93" s="209"/>
      <c r="L93" s="209"/>
      <c r="M93" s="211"/>
    </row>
    <row r="94" spans="3:13">
      <c r="C94" s="208" t="s">
        <v>2</v>
      </c>
      <c r="E94" s="209"/>
      <c r="F94" s="210"/>
      <c r="G94" s="209"/>
      <c r="H94" s="209"/>
      <c r="I94" s="209"/>
      <c r="L94" s="209"/>
      <c r="M94" s="211"/>
    </row>
    <row r="95" spans="3:13">
      <c r="C95" s="208" t="s">
        <v>2</v>
      </c>
      <c r="E95" s="209"/>
      <c r="F95" s="210"/>
      <c r="G95" s="209"/>
      <c r="H95" s="209"/>
      <c r="I95" s="209"/>
      <c r="L95" s="209"/>
      <c r="M95" s="211"/>
    </row>
    <row r="96" spans="3:13">
      <c r="C96" s="208" t="s">
        <v>2</v>
      </c>
      <c r="E96" s="209"/>
      <c r="F96" s="210"/>
      <c r="G96" s="209"/>
      <c r="H96" s="209"/>
      <c r="I96" s="209"/>
      <c r="L96" s="209"/>
      <c r="M96" s="211"/>
    </row>
    <row r="97" spans="3:13">
      <c r="C97" s="208" t="s">
        <v>2</v>
      </c>
      <c r="E97" s="209"/>
      <c r="F97" s="210"/>
      <c r="G97" s="209"/>
      <c r="H97" s="209"/>
      <c r="I97" s="209"/>
      <c r="L97" s="209"/>
      <c r="M97" s="211"/>
    </row>
    <row r="98" spans="3:13">
      <c r="C98" s="208" t="s">
        <v>2</v>
      </c>
      <c r="E98" s="209"/>
      <c r="F98" s="210"/>
      <c r="G98" s="209"/>
      <c r="H98" s="209"/>
      <c r="I98" s="209"/>
      <c r="L98" s="209"/>
      <c r="M98" s="211"/>
    </row>
    <row r="99" spans="3:13">
      <c r="C99" s="208" t="s">
        <v>2</v>
      </c>
      <c r="E99" s="209"/>
      <c r="F99" s="210"/>
      <c r="G99" s="209"/>
      <c r="H99" s="209"/>
      <c r="I99" s="209"/>
      <c r="L99" s="209"/>
      <c r="M99" s="211"/>
    </row>
    <row r="100" spans="3:13">
      <c r="C100" s="208" t="s">
        <v>2</v>
      </c>
      <c r="E100" s="209"/>
      <c r="F100" s="210"/>
      <c r="G100" s="209"/>
      <c r="H100" s="209"/>
      <c r="I100" s="209"/>
      <c r="L100" s="209"/>
      <c r="M100" s="211"/>
    </row>
    <row r="101" spans="3:13">
      <c r="C101" s="208" t="s">
        <v>2</v>
      </c>
      <c r="E101" s="209"/>
      <c r="F101" s="210"/>
      <c r="G101" s="209"/>
      <c r="H101" s="209"/>
      <c r="I101" s="209"/>
      <c r="L101" s="209"/>
      <c r="M101" s="211"/>
    </row>
    <row r="102" spans="3:13">
      <c r="C102" s="208" t="s">
        <v>2</v>
      </c>
      <c r="E102" s="209"/>
      <c r="F102" s="210"/>
      <c r="G102" s="209"/>
      <c r="H102" s="209"/>
      <c r="I102" s="209"/>
      <c r="L102" s="209"/>
      <c r="M102" s="211"/>
    </row>
    <row r="103" spans="3:13">
      <c r="C103" s="208" t="s">
        <v>2</v>
      </c>
      <c r="E103" s="209"/>
      <c r="F103" s="210"/>
      <c r="G103" s="209"/>
      <c r="H103" s="209"/>
      <c r="I103" s="209"/>
      <c r="L103" s="209"/>
      <c r="M103" s="211"/>
    </row>
    <row r="104" spans="3:13">
      <c r="C104" s="208" t="s">
        <v>2</v>
      </c>
      <c r="E104" s="209"/>
      <c r="F104" s="210"/>
      <c r="G104" s="209"/>
      <c r="H104" s="209"/>
      <c r="I104" s="209"/>
      <c r="L104" s="209"/>
      <c r="M104" s="211"/>
    </row>
    <row r="105" spans="3:13">
      <c r="C105" s="208" t="s">
        <v>2</v>
      </c>
      <c r="E105" s="209"/>
      <c r="F105" s="210"/>
      <c r="G105" s="209"/>
      <c r="H105" s="209"/>
      <c r="I105" s="209"/>
      <c r="L105" s="209"/>
      <c r="M105" s="211"/>
    </row>
    <row r="106" spans="3:13">
      <c r="C106" s="208" t="s">
        <v>2</v>
      </c>
      <c r="E106" s="209"/>
      <c r="F106" s="210"/>
      <c r="G106" s="209"/>
      <c r="H106" s="209"/>
      <c r="I106" s="209"/>
      <c r="L106" s="209"/>
      <c r="M106" s="211"/>
    </row>
    <row r="107" spans="3:13">
      <c r="C107" s="208" t="s">
        <v>2</v>
      </c>
      <c r="E107" s="209"/>
      <c r="F107" s="210"/>
      <c r="G107" s="209"/>
      <c r="H107" s="209"/>
      <c r="I107" s="209"/>
      <c r="L107" s="209"/>
      <c r="M107" s="211"/>
    </row>
    <row r="108" spans="3:13">
      <c r="C108" s="208" t="s">
        <v>2</v>
      </c>
      <c r="E108" s="209"/>
      <c r="F108" s="210"/>
      <c r="G108" s="209"/>
      <c r="H108" s="209"/>
      <c r="I108" s="209"/>
      <c r="L108" s="209"/>
      <c r="M108" s="211"/>
    </row>
    <row r="109" spans="3:13">
      <c r="C109" s="208" t="s">
        <v>2</v>
      </c>
      <c r="E109" s="209"/>
      <c r="F109" s="210"/>
      <c r="G109" s="209"/>
      <c r="H109" s="209"/>
      <c r="I109" s="209"/>
      <c r="L109" s="209"/>
      <c r="M109" s="211"/>
    </row>
    <row r="110" spans="3:13">
      <c r="C110" s="208" t="s">
        <v>2</v>
      </c>
      <c r="E110" s="209"/>
      <c r="F110" s="210"/>
      <c r="G110" s="209"/>
      <c r="H110" s="209"/>
      <c r="I110" s="209"/>
      <c r="L110" s="209"/>
      <c r="M110" s="211"/>
    </row>
    <row r="111" spans="3:13">
      <c r="C111" s="208" t="s">
        <v>2</v>
      </c>
      <c r="E111" s="209"/>
      <c r="F111" s="210"/>
      <c r="G111" s="209"/>
      <c r="H111" s="209"/>
      <c r="I111" s="209"/>
      <c r="L111" s="209"/>
      <c r="M111" s="211"/>
    </row>
    <row r="112" spans="3:13">
      <c r="C112" s="208" t="s">
        <v>2</v>
      </c>
      <c r="E112" s="209"/>
      <c r="F112" s="210"/>
      <c r="G112" s="209"/>
      <c r="H112" s="209"/>
      <c r="I112" s="209"/>
      <c r="L112" s="209"/>
      <c r="M112" s="211"/>
    </row>
    <row r="113" spans="3:13">
      <c r="C113" s="208" t="s">
        <v>2</v>
      </c>
      <c r="E113" s="209"/>
      <c r="F113" s="210"/>
      <c r="G113" s="209"/>
      <c r="H113" s="209"/>
      <c r="I113" s="209"/>
      <c r="L113" s="209"/>
      <c r="M113" s="211"/>
    </row>
    <row r="114" spans="3:13">
      <c r="C114" s="208" t="s">
        <v>2</v>
      </c>
      <c r="E114" s="209"/>
      <c r="F114" s="210"/>
      <c r="G114" s="209"/>
      <c r="H114" s="209"/>
      <c r="I114" s="209"/>
      <c r="L114" s="209"/>
      <c r="M114" s="211"/>
    </row>
    <row r="115" spans="3:13">
      <c r="C115" s="208" t="s">
        <v>2</v>
      </c>
      <c r="E115" s="209"/>
      <c r="F115" s="210"/>
      <c r="G115" s="209"/>
      <c r="H115" s="209"/>
      <c r="I115" s="209"/>
      <c r="L115" s="209"/>
      <c r="M115" s="211"/>
    </row>
    <row r="116" spans="3:13">
      <c r="C116" s="208" t="s">
        <v>2</v>
      </c>
      <c r="E116" s="209"/>
      <c r="F116" s="210"/>
      <c r="G116" s="209"/>
      <c r="H116" s="209"/>
      <c r="I116" s="209"/>
      <c r="L116" s="209"/>
      <c r="M116" s="211"/>
    </row>
    <row r="117" spans="3:13">
      <c r="C117" s="208" t="s">
        <v>2</v>
      </c>
      <c r="E117" s="209"/>
      <c r="F117" s="210"/>
      <c r="G117" s="209"/>
      <c r="H117" s="209"/>
      <c r="I117" s="209"/>
      <c r="L117" s="209"/>
      <c r="M117" s="211"/>
    </row>
    <row r="118" spans="3:13">
      <c r="C118" s="208" t="s">
        <v>2</v>
      </c>
      <c r="E118" s="209"/>
      <c r="F118" s="210"/>
      <c r="G118" s="209"/>
      <c r="H118" s="209"/>
      <c r="I118" s="209"/>
      <c r="L118" s="209"/>
      <c r="M118" s="211"/>
    </row>
    <row r="119" spans="3:13">
      <c r="C119" s="208" t="s">
        <v>2</v>
      </c>
      <c r="E119" s="209"/>
      <c r="F119" s="210"/>
      <c r="G119" s="209"/>
      <c r="H119" s="209"/>
      <c r="I119" s="209"/>
      <c r="L119" s="209"/>
      <c r="M119" s="211"/>
    </row>
    <row r="120" spans="3:13">
      <c r="C120" s="208" t="s">
        <v>2</v>
      </c>
      <c r="E120" s="209"/>
      <c r="F120" s="210"/>
      <c r="G120" s="209"/>
      <c r="H120" s="209"/>
      <c r="I120" s="209"/>
      <c r="L120" s="209"/>
      <c r="M120" s="211"/>
    </row>
    <row r="121" spans="3:13">
      <c r="C121" s="208" t="s">
        <v>2</v>
      </c>
      <c r="E121" s="209"/>
      <c r="F121" s="210"/>
      <c r="G121" s="209"/>
      <c r="H121" s="209"/>
      <c r="I121" s="209"/>
      <c r="L121" s="209"/>
      <c r="M121" s="211"/>
    </row>
    <row r="122" spans="3:13">
      <c r="C122" s="208" t="s">
        <v>2</v>
      </c>
      <c r="E122" s="209"/>
      <c r="F122" s="210"/>
      <c r="G122" s="209"/>
      <c r="H122" s="209"/>
      <c r="I122" s="209"/>
      <c r="L122" s="209"/>
      <c r="M122" s="211"/>
    </row>
    <row r="123" spans="3:13">
      <c r="C123" s="208" t="s">
        <v>2</v>
      </c>
      <c r="E123" s="209"/>
      <c r="F123" s="210"/>
      <c r="G123" s="209"/>
      <c r="H123" s="209"/>
      <c r="I123" s="209"/>
      <c r="L123" s="209"/>
      <c r="M123" s="211"/>
    </row>
    <row r="124" spans="3:13">
      <c r="C124" s="208" t="s">
        <v>2</v>
      </c>
      <c r="E124" s="209"/>
      <c r="F124" s="210"/>
      <c r="G124" s="209"/>
      <c r="H124" s="209"/>
      <c r="I124" s="209"/>
      <c r="L124" s="209"/>
      <c r="M124" s="211"/>
    </row>
    <row r="125" spans="3:13">
      <c r="C125" s="208" t="s">
        <v>2</v>
      </c>
      <c r="E125" s="209"/>
      <c r="F125" s="210"/>
      <c r="G125" s="209"/>
      <c r="H125" s="209"/>
      <c r="I125" s="209"/>
      <c r="L125" s="209"/>
      <c r="M125" s="211"/>
    </row>
    <row r="126" spans="3:13">
      <c r="C126" s="208" t="s">
        <v>2</v>
      </c>
      <c r="E126" s="209"/>
      <c r="F126" s="210"/>
      <c r="G126" s="209"/>
      <c r="H126" s="209"/>
      <c r="I126" s="209"/>
      <c r="L126" s="209"/>
      <c r="M126" s="211"/>
    </row>
    <row r="127" spans="3:13">
      <c r="C127" s="208" t="s">
        <v>2</v>
      </c>
      <c r="E127" s="209"/>
      <c r="F127" s="210"/>
      <c r="G127" s="209"/>
      <c r="H127" s="209"/>
      <c r="I127" s="209"/>
      <c r="L127" s="209"/>
      <c r="M127" s="211"/>
    </row>
    <row r="128" spans="3:13">
      <c r="C128" s="208" t="s">
        <v>2</v>
      </c>
      <c r="E128" s="209"/>
      <c r="F128" s="210"/>
      <c r="G128" s="209"/>
      <c r="H128" s="209"/>
      <c r="I128" s="209"/>
      <c r="L128" s="209"/>
      <c r="M128" s="211"/>
    </row>
    <row r="129" spans="3:13">
      <c r="C129" s="208" t="s">
        <v>2</v>
      </c>
      <c r="E129" s="209"/>
      <c r="F129" s="210"/>
      <c r="G129" s="209"/>
      <c r="H129" s="209"/>
      <c r="I129" s="209"/>
      <c r="L129" s="209"/>
      <c r="M129" s="211"/>
    </row>
    <row r="130" spans="3:13">
      <c r="C130" s="208" t="s">
        <v>2</v>
      </c>
      <c r="E130" s="209"/>
      <c r="F130" s="210"/>
      <c r="G130" s="209"/>
      <c r="H130" s="209"/>
      <c r="I130" s="209"/>
      <c r="L130" s="209"/>
      <c r="M130" s="211"/>
    </row>
    <row r="131" spans="3:13">
      <c r="C131" s="208" t="s">
        <v>2</v>
      </c>
      <c r="E131" s="209"/>
      <c r="F131" s="210"/>
      <c r="G131" s="209"/>
      <c r="H131" s="209"/>
      <c r="I131" s="209"/>
      <c r="L131" s="209"/>
      <c r="M131" s="211"/>
    </row>
    <row r="132" spans="3:13">
      <c r="C132" s="208" t="s">
        <v>2</v>
      </c>
      <c r="E132" s="209"/>
      <c r="F132" s="210"/>
      <c r="G132" s="209"/>
      <c r="H132" s="209"/>
      <c r="I132" s="209"/>
      <c r="L132" s="209"/>
      <c r="M132" s="211"/>
    </row>
    <row r="133" spans="3:13">
      <c r="C133" s="208" t="s">
        <v>2</v>
      </c>
      <c r="E133" s="209"/>
      <c r="F133" s="210"/>
      <c r="G133" s="209"/>
      <c r="H133" s="209"/>
      <c r="I133" s="209"/>
      <c r="L133" s="209"/>
      <c r="M133" s="211"/>
    </row>
    <row r="134" spans="3:13">
      <c r="C134" s="208" t="s">
        <v>2</v>
      </c>
      <c r="E134" s="209"/>
      <c r="F134" s="210"/>
      <c r="G134" s="209"/>
      <c r="H134" s="209"/>
      <c r="I134" s="209"/>
      <c r="L134" s="209"/>
      <c r="M134" s="211"/>
    </row>
    <row r="135" spans="3:13">
      <c r="C135" s="208" t="s">
        <v>2</v>
      </c>
      <c r="E135" s="209"/>
      <c r="F135" s="210"/>
      <c r="G135" s="209"/>
      <c r="H135" s="209"/>
      <c r="I135" s="209"/>
      <c r="L135" s="209"/>
      <c r="M135" s="211"/>
    </row>
    <row r="136" spans="3:13">
      <c r="C136" s="208" t="s">
        <v>2</v>
      </c>
      <c r="E136" s="209"/>
      <c r="F136" s="210"/>
      <c r="G136" s="209"/>
      <c r="H136" s="209"/>
      <c r="I136" s="209"/>
      <c r="L136" s="209"/>
      <c r="M136" s="211"/>
    </row>
    <row r="137" spans="3:13">
      <c r="C137" s="208" t="s">
        <v>2</v>
      </c>
      <c r="E137" s="209"/>
      <c r="F137" s="210"/>
      <c r="G137" s="209"/>
      <c r="H137" s="209"/>
      <c r="I137" s="209"/>
      <c r="L137" s="209"/>
      <c r="M137" s="211"/>
    </row>
    <row r="138" spans="3:13">
      <c r="C138" s="208" t="s">
        <v>2</v>
      </c>
      <c r="E138" s="209"/>
      <c r="F138" s="210"/>
      <c r="G138" s="209"/>
      <c r="H138" s="209"/>
      <c r="I138" s="209"/>
      <c r="L138" s="209"/>
      <c r="M138" s="211"/>
    </row>
    <row r="139" spans="3:13">
      <c r="C139" s="208" t="s">
        <v>2</v>
      </c>
      <c r="E139" s="209"/>
      <c r="F139" s="210"/>
      <c r="G139" s="209"/>
      <c r="H139" s="209"/>
      <c r="I139" s="209"/>
      <c r="L139" s="209"/>
      <c r="M139" s="211"/>
    </row>
    <row r="140" spans="3:13">
      <c r="C140" s="208" t="s">
        <v>2</v>
      </c>
      <c r="E140" s="209"/>
      <c r="F140" s="210"/>
      <c r="G140" s="209"/>
      <c r="H140" s="209"/>
      <c r="I140" s="209"/>
      <c r="L140" s="209"/>
      <c r="M140" s="211"/>
    </row>
    <row r="141" spans="3:13">
      <c r="C141" s="208" t="s">
        <v>2</v>
      </c>
      <c r="E141" s="209"/>
      <c r="F141" s="210"/>
      <c r="G141" s="209"/>
      <c r="H141" s="209"/>
      <c r="I141" s="209"/>
      <c r="L141" s="209"/>
      <c r="M141" s="211"/>
    </row>
    <row r="142" spans="3:13">
      <c r="C142" s="208" t="s">
        <v>2</v>
      </c>
      <c r="E142" s="209"/>
      <c r="F142" s="210"/>
      <c r="G142" s="209"/>
      <c r="H142" s="209"/>
      <c r="I142" s="209"/>
      <c r="L142" s="209"/>
      <c r="M142" s="211"/>
    </row>
    <row r="143" spans="3:13">
      <c r="C143" s="208" t="s">
        <v>2</v>
      </c>
      <c r="E143" s="209"/>
      <c r="F143" s="210"/>
      <c r="G143" s="209"/>
      <c r="H143" s="209"/>
      <c r="I143" s="209"/>
      <c r="L143" s="209"/>
      <c r="M143" s="211"/>
    </row>
    <row r="144" spans="3:13">
      <c r="C144" s="208" t="s">
        <v>2</v>
      </c>
      <c r="E144" s="209"/>
      <c r="F144" s="210"/>
      <c r="G144" s="209"/>
      <c r="H144" s="209"/>
      <c r="I144" s="209"/>
      <c r="L144" s="209"/>
      <c r="M144" s="211"/>
    </row>
    <row r="145" spans="3:13">
      <c r="C145" s="208" t="s">
        <v>2</v>
      </c>
      <c r="E145" s="209"/>
      <c r="F145" s="210"/>
      <c r="G145" s="209"/>
      <c r="H145" s="209"/>
      <c r="I145" s="209"/>
      <c r="L145" s="209"/>
      <c r="M145" s="211"/>
    </row>
    <row r="146" spans="3:13">
      <c r="C146" s="208" t="s">
        <v>2</v>
      </c>
      <c r="E146" s="209"/>
      <c r="F146" s="210"/>
      <c r="G146" s="209"/>
      <c r="H146" s="209"/>
      <c r="I146" s="209"/>
      <c r="L146" s="209"/>
      <c r="M146" s="211"/>
    </row>
    <row r="147" spans="3:13">
      <c r="C147" s="208" t="s">
        <v>2</v>
      </c>
      <c r="E147" s="209"/>
      <c r="F147" s="210"/>
      <c r="G147" s="209"/>
      <c r="H147" s="209"/>
      <c r="I147" s="209"/>
      <c r="L147" s="209"/>
      <c r="M147" s="211"/>
    </row>
    <row r="148" spans="3:13">
      <c r="C148" s="208" t="s">
        <v>2</v>
      </c>
      <c r="E148" s="209"/>
      <c r="F148" s="210"/>
      <c r="G148" s="209"/>
      <c r="H148" s="209"/>
      <c r="I148" s="209"/>
      <c r="L148" s="209"/>
      <c r="M148" s="211"/>
    </row>
    <row r="149" spans="3:13">
      <c r="C149" s="208" t="s">
        <v>2</v>
      </c>
      <c r="E149" s="209"/>
      <c r="F149" s="210"/>
      <c r="G149" s="209"/>
      <c r="H149" s="209"/>
      <c r="I149" s="209"/>
      <c r="L149" s="209"/>
      <c r="M149" s="211"/>
    </row>
    <row r="150" spans="3:13">
      <c r="C150" s="208" t="s">
        <v>2</v>
      </c>
      <c r="E150" s="209"/>
      <c r="F150" s="210"/>
      <c r="G150" s="209"/>
      <c r="H150" s="209"/>
      <c r="I150" s="209"/>
      <c r="L150" s="209"/>
      <c r="M150" s="211"/>
    </row>
    <row r="151" spans="3:13">
      <c r="C151" s="208" t="s">
        <v>2</v>
      </c>
      <c r="E151" s="209"/>
      <c r="F151" s="210"/>
      <c r="G151" s="209"/>
      <c r="H151" s="209"/>
      <c r="I151" s="209"/>
      <c r="L151" s="209"/>
      <c r="M151" s="211"/>
    </row>
    <row r="152" spans="3:13">
      <c r="C152" s="208" t="s">
        <v>2</v>
      </c>
      <c r="E152" s="209"/>
      <c r="F152" s="210"/>
      <c r="G152" s="209"/>
      <c r="H152" s="209"/>
      <c r="I152" s="209"/>
      <c r="L152" s="209"/>
      <c r="M152" s="211"/>
    </row>
    <row r="153" spans="3:13">
      <c r="C153" s="208" t="s">
        <v>2</v>
      </c>
      <c r="E153" s="209"/>
      <c r="F153" s="210"/>
      <c r="G153" s="209"/>
      <c r="H153" s="209"/>
      <c r="I153" s="209"/>
      <c r="L153" s="209"/>
      <c r="M153" s="211"/>
    </row>
    <row r="154" spans="3:13">
      <c r="C154" s="208" t="s">
        <v>2</v>
      </c>
      <c r="E154" s="209"/>
      <c r="F154" s="210"/>
      <c r="G154" s="209"/>
      <c r="H154" s="209"/>
      <c r="I154" s="209"/>
      <c r="L154" s="209"/>
      <c r="M154" s="211"/>
    </row>
    <row r="155" spans="3:13">
      <c r="C155" s="208" t="s">
        <v>2</v>
      </c>
      <c r="E155" s="209"/>
      <c r="F155" s="210"/>
      <c r="G155" s="209"/>
      <c r="H155" s="209"/>
      <c r="I155" s="209"/>
      <c r="L155" s="209"/>
      <c r="M155" s="211"/>
    </row>
    <row r="156" spans="3:13">
      <c r="C156" s="208" t="s">
        <v>2</v>
      </c>
      <c r="E156" s="209"/>
      <c r="F156" s="210"/>
      <c r="G156" s="209"/>
      <c r="H156" s="209"/>
      <c r="I156" s="209"/>
      <c r="L156" s="209"/>
      <c r="M156" s="211"/>
    </row>
    <row r="157" spans="3:13">
      <c r="C157" s="208" t="s">
        <v>2</v>
      </c>
      <c r="E157" s="209"/>
      <c r="F157" s="210"/>
      <c r="G157" s="209"/>
      <c r="H157" s="209"/>
      <c r="I157" s="209"/>
      <c r="L157" s="209"/>
      <c r="M157" s="211"/>
    </row>
    <row r="158" spans="3:13">
      <c r="C158" s="208" t="s">
        <v>2</v>
      </c>
      <c r="E158" s="209"/>
      <c r="F158" s="210"/>
      <c r="G158" s="209"/>
      <c r="H158" s="209"/>
      <c r="I158" s="209"/>
      <c r="L158" s="209"/>
      <c r="M158" s="211"/>
    </row>
    <row r="159" spans="3:13">
      <c r="C159" s="208" t="s">
        <v>2</v>
      </c>
      <c r="E159" s="209"/>
      <c r="F159" s="210"/>
      <c r="G159" s="209"/>
      <c r="H159" s="209"/>
      <c r="I159" s="209"/>
      <c r="L159" s="209"/>
      <c r="M159" s="211"/>
    </row>
    <row r="160" spans="3:13">
      <c r="C160" s="208" t="s">
        <v>2</v>
      </c>
      <c r="E160" s="209"/>
      <c r="F160" s="210"/>
      <c r="G160" s="209"/>
      <c r="H160" s="209"/>
      <c r="I160" s="209"/>
      <c r="L160" s="209"/>
      <c r="M160" s="211"/>
    </row>
    <row r="161" spans="3:13">
      <c r="C161" s="208" t="s">
        <v>2</v>
      </c>
      <c r="E161" s="209"/>
      <c r="F161" s="210"/>
      <c r="G161" s="209"/>
      <c r="H161" s="209"/>
      <c r="I161" s="209"/>
      <c r="L161" s="209"/>
      <c r="M161" s="211"/>
    </row>
    <row r="162" spans="3:13">
      <c r="C162" s="208" t="s">
        <v>2</v>
      </c>
      <c r="E162" s="209"/>
      <c r="F162" s="210"/>
      <c r="G162" s="209"/>
      <c r="H162" s="209"/>
      <c r="I162" s="209"/>
      <c r="L162" s="209"/>
      <c r="M162" s="211"/>
    </row>
    <row r="163" spans="3:13">
      <c r="C163" s="208" t="s">
        <v>2</v>
      </c>
      <c r="E163" s="209"/>
      <c r="F163" s="210"/>
      <c r="G163" s="209"/>
      <c r="H163" s="209"/>
      <c r="I163" s="209"/>
      <c r="L163" s="209"/>
      <c r="M163" s="211"/>
    </row>
    <row r="164" spans="3:13">
      <c r="C164" s="208" t="s">
        <v>2</v>
      </c>
      <c r="E164" s="209"/>
      <c r="F164" s="210"/>
      <c r="G164" s="209"/>
      <c r="H164" s="209"/>
      <c r="I164" s="209"/>
      <c r="L164" s="209"/>
      <c r="M164" s="211"/>
    </row>
    <row r="165" spans="3:13">
      <c r="C165" s="208" t="s">
        <v>2</v>
      </c>
      <c r="E165" s="209"/>
      <c r="F165" s="210"/>
      <c r="G165" s="209"/>
      <c r="H165" s="209"/>
      <c r="I165" s="209"/>
      <c r="L165" s="209"/>
      <c r="M165" s="211"/>
    </row>
    <row r="166" spans="3:13">
      <c r="C166" s="208" t="s">
        <v>2</v>
      </c>
      <c r="E166" s="209"/>
      <c r="F166" s="210"/>
      <c r="G166" s="209"/>
      <c r="H166" s="209"/>
      <c r="I166" s="209"/>
      <c r="L166" s="209"/>
      <c r="M166" s="211"/>
    </row>
    <row r="167" spans="3:13">
      <c r="C167" s="208" t="s">
        <v>2</v>
      </c>
      <c r="E167" s="209"/>
      <c r="F167" s="210"/>
      <c r="G167" s="209"/>
      <c r="H167" s="209"/>
      <c r="I167" s="209"/>
      <c r="L167" s="209"/>
      <c r="M167" s="211"/>
    </row>
    <row r="168" spans="3:13">
      <c r="C168" s="208" t="s">
        <v>2</v>
      </c>
      <c r="E168" s="209"/>
      <c r="F168" s="210"/>
      <c r="G168" s="209"/>
      <c r="H168" s="209"/>
      <c r="I168" s="209"/>
      <c r="L168" s="209"/>
      <c r="M168" s="211"/>
    </row>
    <row r="169" spans="3:13">
      <c r="C169" s="208" t="s">
        <v>2</v>
      </c>
      <c r="E169" s="209"/>
      <c r="F169" s="210"/>
      <c r="G169" s="209"/>
      <c r="H169" s="209"/>
      <c r="I169" s="209"/>
      <c r="L169" s="209"/>
      <c r="M169" s="211"/>
    </row>
    <row r="170" spans="3:13">
      <c r="C170" s="208" t="s">
        <v>2</v>
      </c>
      <c r="E170" s="209"/>
      <c r="F170" s="210"/>
      <c r="G170" s="209"/>
      <c r="H170" s="209"/>
      <c r="I170" s="209"/>
      <c r="L170" s="209"/>
      <c r="M170" s="211"/>
    </row>
    <row r="171" spans="3:13">
      <c r="C171" s="208" t="s">
        <v>2</v>
      </c>
      <c r="E171" s="209"/>
      <c r="F171" s="210"/>
      <c r="G171" s="209"/>
      <c r="H171" s="209"/>
      <c r="I171" s="209"/>
      <c r="L171" s="209"/>
      <c r="M171" s="211"/>
    </row>
    <row r="172" spans="3:13">
      <c r="C172" s="208" t="s">
        <v>2</v>
      </c>
      <c r="E172" s="209"/>
      <c r="F172" s="210"/>
      <c r="G172" s="209"/>
      <c r="H172" s="209"/>
      <c r="I172" s="209"/>
      <c r="L172" s="209"/>
      <c r="M172" s="211"/>
    </row>
    <row r="173" spans="3:13">
      <c r="C173" s="208" t="s">
        <v>2</v>
      </c>
      <c r="E173" s="209"/>
      <c r="F173" s="210"/>
      <c r="G173" s="209"/>
      <c r="H173" s="209"/>
      <c r="I173" s="209"/>
      <c r="L173" s="209"/>
      <c r="M173" s="211"/>
    </row>
    <row r="174" spans="3:13">
      <c r="C174" s="208" t="s">
        <v>2</v>
      </c>
      <c r="E174" s="209"/>
      <c r="F174" s="210"/>
      <c r="G174" s="209"/>
      <c r="H174" s="209"/>
      <c r="I174" s="209"/>
      <c r="L174" s="209"/>
      <c r="M174" s="211"/>
    </row>
    <row r="175" spans="3:13">
      <c r="C175" s="208" t="s">
        <v>2</v>
      </c>
      <c r="E175" s="209"/>
      <c r="F175" s="210"/>
      <c r="G175" s="209"/>
      <c r="H175" s="209"/>
      <c r="I175" s="209"/>
      <c r="L175" s="209"/>
      <c r="M175" s="211"/>
    </row>
    <row r="176" spans="3:13">
      <c r="C176" s="208" t="s">
        <v>2</v>
      </c>
      <c r="E176" s="209"/>
      <c r="F176" s="210"/>
      <c r="G176" s="209"/>
      <c r="H176" s="209"/>
      <c r="I176" s="209"/>
      <c r="L176" s="209"/>
      <c r="M176" s="211"/>
    </row>
    <row r="177" spans="3:13">
      <c r="C177" s="208" t="s">
        <v>2</v>
      </c>
      <c r="E177" s="209"/>
      <c r="F177" s="210"/>
      <c r="G177" s="209"/>
      <c r="H177" s="209"/>
      <c r="I177" s="209"/>
      <c r="L177" s="209"/>
      <c r="M177" s="211"/>
    </row>
    <row r="178" spans="3:13">
      <c r="C178" s="208" t="s">
        <v>2</v>
      </c>
      <c r="E178" s="209"/>
      <c r="F178" s="210"/>
      <c r="G178" s="209"/>
      <c r="H178" s="209"/>
      <c r="I178" s="209"/>
      <c r="L178" s="209"/>
      <c r="M178" s="211"/>
    </row>
    <row r="179" spans="3:13">
      <c r="C179" s="208" t="s">
        <v>2</v>
      </c>
      <c r="E179" s="209"/>
      <c r="F179" s="210"/>
      <c r="G179" s="209"/>
      <c r="H179" s="209"/>
      <c r="I179" s="209"/>
      <c r="L179" s="209"/>
      <c r="M179" s="211"/>
    </row>
    <row r="180" spans="3:13">
      <c r="C180" s="208" t="s">
        <v>2</v>
      </c>
      <c r="E180" s="209"/>
      <c r="F180" s="210"/>
      <c r="G180" s="209"/>
      <c r="H180" s="209"/>
      <c r="I180" s="209"/>
      <c r="L180" s="209"/>
      <c r="M180" s="211"/>
    </row>
    <row r="181" spans="3:13">
      <c r="C181" s="208" t="s">
        <v>2</v>
      </c>
      <c r="E181" s="209"/>
      <c r="F181" s="210"/>
      <c r="G181" s="209"/>
      <c r="H181" s="209"/>
      <c r="I181" s="209"/>
      <c r="L181" s="209"/>
      <c r="M181" s="211"/>
    </row>
    <row r="182" spans="3:13">
      <c r="C182" s="208" t="s">
        <v>2</v>
      </c>
      <c r="E182" s="209"/>
      <c r="F182" s="210"/>
      <c r="G182" s="209"/>
      <c r="H182" s="209"/>
      <c r="I182" s="209"/>
      <c r="L182" s="209"/>
      <c r="M182" s="211"/>
    </row>
    <row r="183" spans="3:13">
      <c r="C183" s="208" t="s">
        <v>2</v>
      </c>
      <c r="E183" s="209"/>
      <c r="F183" s="210"/>
      <c r="G183" s="209"/>
      <c r="H183" s="209"/>
      <c r="I183" s="209"/>
      <c r="L183" s="209"/>
      <c r="M183" s="211"/>
    </row>
    <row r="184" spans="3:13">
      <c r="C184" s="208" t="s">
        <v>2</v>
      </c>
      <c r="E184" s="209"/>
      <c r="F184" s="210"/>
      <c r="G184" s="209"/>
      <c r="H184" s="209"/>
      <c r="I184" s="209"/>
      <c r="L184" s="209"/>
      <c r="M184" s="211"/>
    </row>
    <row r="185" spans="3:13">
      <c r="C185" s="208" t="s">
        <v>2</v>
      </c>
      <c r="E185" s="209"/>
      <c r="F185" s="210"/>
      <c r="G185" s="209"/>
      <c r="H185" s="209"/>
      <c r="I185" s="209"/>
      <c r="L185" s="209"/>
      <c r="M185" s="211"/>
    </row>
    <row r="186" spans="3:13">
      <c r="C186" s="208" t="s">
        <v>2</v>
      </c>
      <c r="E186" s="209"/>
      <c r="F186" s="210"/>
      <c r="G186" s="209"/>
      <c r="H186" s="209"/>
      <c r="I186" s="209"/>
      <c r="L186" s="209"/>
      <c r="M186" s="211"/>
    </row>
    <row r="187" spans="3:13">
      <c r="C187" s="208" t="s">
        <v>2</v>
      </c>
      <c r="E187" s="209"/>
      <c r="F187" s="210"/>
      <c r="G187" s="209"/>
      <c r="H187" s="209"/>
      <c r="I187" s="209"/>
      <c r="L187" s="209"/>
      <c r="M187" s="211"/>
    </row>
    <row r="188" spans="3:13">
      <c r="C188" s="208" t="s">
        <v>2</v>
      </c>
      <c r="E188" s="209"/>
      <c r="F188" s="210"/>
      <c r="G188" s="209"/>
      <c r="H188" s="209"/>
      <c r="I188" s="209"/>
      <c r="L188" s="209"/>
      <c r="M188" s="211"/>
    </row>
    <row r="189" spans="3:13">
      <c r="C189" s="208" t="s">
        <v>2</v>
      </c>
      <c r="E189" s="209"/>
      <c r="F189" s="210"/>
      <c r="G189" s="209"/>
      <c r="H189" s="209"/>
      <c r="I189" s="209"/>
      <c r="L189" s="209"/>
      <c r="M189" s="211"/>
    </row>
    <row r="190" spans="3:13">
      <c r="C190" s="208" t="s">
        <v>2</v>
      </c>
      <c r="E190" s="209"/>
      <c r="F190" s="210"/>
      <c r="G190" s="209"/>
      <c r="H190" s="209"/>
      <c r="I190" s="209"/>
      <c r="L190" s="209"/>
      <c r="M190" s="211"/>
    </row>
    <row r="191" spans="3:13">
      <c r="C191" s="208" t="s">
        <v>2</v>
      </c>
      <c r="E191" s="209"/>
      <c r="F191" s="210"/>
      <c r="G191" s="209"/>
      <c r="H191" s="209"/>
      <c r="I191" s="209"/>
      <c r="L191" s="209"/>
      <c r="M191" s="211"/>
    </row>
    <row r="192" spans="3:13">
      <c r="C192" s="208" t="s">
        <v>2</v>
      </c>
      <c r="E192" s="209"/>
      <c r="F192" s="210"/>
      <c r="G192" s="209"/>
      <c r="H192" s="209"/>
      <c r="I192" s="209"/>
      <c r="L192" s="209"/>
      <c r="M192" s="211"/>
    </row>
    <row r="193" spans="3:13">
      <c r="C193" s="208" t="s">
        <v>2</v>
      </c>
      <c r="E193" s="209"/>
      <c r="F193" s="210"/>
      <c r="G193" s="209"/>
      <c r="H193" s="209"/>
      <c r="I193" s="209"/>
      <c r="L193" s="209"/>
      <c r="M193" s="211"/>
    </row>
    <row r="194" spans="3:13">
      <c r="C194" s="208" t="s">
        <v>2</v>
      </c>
      <c r="E194" s="209"/>
      <c r="F194" s="210"/>
      <c r="G194" s="209"/>
      <c r="H194" s="209"/>
      <c r="I194" s="209"/>
      <c r="L194" s="209"/>
      <c r="M194" s="211"/>
    </row>
    <row r="195" spans="3:13">
      <c r="C195" s="208" t="s">
        <v>2</v>
      </c>
      <c r="E195" s="209"/>
      <c r="F195" s="210"/>
      <c r="G195" s="209"/>
      <c r="H195" s="209"/>
      <c r="I195" s="209"/>
      <c r="L195" s="209"/>
      <c r="M195" s="211"/>
    </row>
    <row r="196" spans="3:13">
      <c r="C196" s="208" t="s">
        <v>2</v>
      </c>
      <c r="M196" s="211"/>
    </row>
    <row r="197" spans="3:13">
      <c r="C197" s="208" t="s">
        <v>2</v>
      </c>
      <c r="M197" s="211"/>
    </row>
    <row r="198" spans="3:13">
      <c r="C198" s="208" t="s">
        <v>2</v>
      </c>
      <c r="M198" s="211"/>
    </row>
    <row r="199" spans="3:13">
      <c r="C199" s="208" t="s">
        <v>2</v>
      </c>
      <c r="M199" s="211"/>
    </row>
    <row r="200" spans="3:13">
      <c r="C200" s="208" t="s">
        <v>2</v>
      </c>
      <c r="M200" s="211"/>
    </row>
    <row r="201" spans="3:13">
      <c r="C201" s="208" t="s">
        <v>2</v>
      </c>
      <c r="M201" s="211"/>
    </row>
    <row r="202" spans="3:13">
      <c r="C202" s="208" t="s">
        <v>2</v>
      </c>
      <c r="M202" s="211"/>
    </row>
    <row r="203" spans="3:13">
      <c r="C203" s="208" t="s">
        <v>2</v>
      </c>
      <c r="M203" s="211"/>
    </row>
    <row r="204" spans="3:13">
      <c r="C204" s="208" t="s">
        <v>2</v>
      </c>
      <c r="M204" s="211"/>
    </row>
    <row r="205" spans="3:13">
      <c r="C205" s="208" t="s">
        <v>2</v>
      </c>
      <c r="M205" s="211"/>
    </row>
    <row r="206" spans="3:13">
      <c r="C206" s="208" t="s">
        <v>2</v>
      </c>
      <c r="M206" s="211"/>
    </row>
    <row r="207" spans="3:13">
      <c r="C207" s="208" t="s">
        <v>2</v>
      </c>
      <c r="M207" s="211"/>
    </row>
    <row r="208" spans="3:13">
      <c r="C208" s="208" t="s">
        <v>2</v>
      </c>
      <c r="M208" s="211"/>
    </row>
    <row r="209" spans="3:13">
      <c r="C209" s="208" t="s">
        <v>2</v>
      </c>
      <c r="M209" s="211"/>
    </row>
    <row r="210" spans="3:13">
      <c r="C210" s="208" t="s">
        <v>2</v>
      </c>
      <c r="M210" s="211"/>
    </row>
    <row r="211" spans="3:13">
      <c r="C211" s="208" t="s">
        <v>2</v>
      </c>
      <c r="M211" s="211"/>
    </row>
    <row r="212" spans="3:13">
      <c r="C212" s="208" t="s">
        <v>2</v>
      </c>
      <c r="M212" s="211"/>
    </row>
    <row r="213" spans="3:13">
      <c r="C213" s="208" t="s">
        <v>2</v>
      </c>
      <c r="M213" s="211"/>
    </row>
    <row r="214" spans="3:13">
      <c r="C214" s="208" t="s">
        <v>2</v>
      </c>
      <c r="M214" s="211"/>
    </row>
    <row r="215" spans="3:13">
      <c r="C215" s="208" t="s">
        <v>2</v>
      </c>
      <c r="M215" s="211"/>
    </row>
    <row r="216" spans="3:13">
      <c r="C216" s="208" t="s">
        <v>2</v>
      </c>
      <c r="M216" s="211"/>
    </row>
    <row r="217" spans="3:13">
      <c r="C217" s="208" t="s">
        <v>2</v>
      </c>
      <c r="M217" s="211"/>
    </row>
    <row r="218" spans="3:13">
      <c r="C218" s="208" t="s">
        <v>2</v>
      </c>
      <c r="M218" s="211"/>
    </row>
    <row r="219" spans="3:13">
      <c r="C219" s="208" t="s">
        <v>2</v>
      </c>
      <c r="M219" s="211"/>
    </row>
    <row r="220" spans="3:13">
      <c r="C220" s="208" t="s">
        <v>2</v>
      </c>
      <c r="M220" s="211"/>
    </row>
    <row r="221" spans="3:13">
      <c r="C221" s="208" t="s">
        <v>2</v>
      </c>
      <c r="M221" s="211"/>
    </row>
    <row r="222" spans="3:13">
      <c r="C222" s="208" t="s">
        <v>2</v>
      </c>
      <c r="M222" s="211"/>
    </row>
    <row r="223" spans="3:13">
      <c r="C223" s="208" t="s">
        <v>2</v>
      </c>
      <c r="M223" s="211"/>
    </row>
    <row r="224" spans="3:13">
      <c r="C224" s="208" t="s">
        <v>2</v>
      </c>
      <c r="M224" s="211"/>
    </row>
    <row r="225" spans="3:13">
      <c r="C225" s="208" t="s">
        <v>2</v>
      </c>
      <c r="M225" s="211"/>
    </row>
    <row r="226" spans="3:13">
      <c r="C226" s="208" t="s">
        <v>2</v>
      </c>
      <c r="M226" s="211"/>
    </row>
    <row r="227" spans="3:13">
      <c r="C227" s="208" t="s">
        <v>2</v>
      </c>
      <c r="M227" s="211"/>
    </row>
    <row r="228" spans="3:13">
      <c r="C228" s="208" t="s">
        <v>2</v>
      </c>
      <c r="M228" s="211"/>
    </row>
    <row r="229" spans="3:13">
      <c r="C229" s="208" t="s">
        <v>2</v>
      </c>
      <c r="M229" s="211"/>
    </row>
    <row r="230" spans="3:13">
      <c r="C230" s="208" t="s">
        <v>2</v>
      </c>
      <c r="M230" s="211"/>
    </row>
    <row r="231" spans="3:13">
      <c r="C231" s="208" t="s">
        <v>2</v>
      </c>
      <c r="M231" s="211"/>
    </row>
    <row r="232" spans="3:13">
      <c r="C232" s="208" t="s">
        <v>2</v>
      </c>
      <c r="M232" s="211"/>
    </row>
    <row r="233" spans="3:13">
      <c r="C233" s="208" t="s">
        <v>2</v>
      </c>
      <c r="M233" s="211"/>
    </row>
    <row r="234" spans="3:13">
      <c r="C234" s="208" t="s">
        <v>2</v>
      </c>
      <c r="M234" s="211"/>
    </row>
    <row r="235" spans="3:13">
      <c r="C235" s="208" t="s">
        <v>2</v>
      </c>
      <c r="M235" s="211"/>
    </row>
    <row r="236" spans="3:13">
      <c r="C236" s="208" t="s">
        <v>2</v>
      </c>
      <c r="M236" s="211"/>
    </row>
    <row r="237" spans="3:13">
      <c r="C237" s="208" t="s">
        <v>2</v>
      </c>
      <c r="M237" s="211"/>
    </row>
    <row r="238" spans="3:13">
      <c r="C238" s="208" t="s">
        <v>2</v>
      </c>
      <c r="M238" s="211"/>
    </row>
    <row r="239" spans="3:13">
      <c r="C239" s="208" t="s">
        <v>2</v>
      </c>
      <c r="M239" s="211"/>
    </row>
    <row r="240" spans="3:13">
      <c r="C240" s="208" t="s">
        <v>2</v>
      </c>
      <c r="M240" s="211"/>
    </row>
    <row r="241" spans="3:13">
      <c r="C241" s="208" t="s">
        <v>2</v>
      </c>
      <c r="M241" s="211"/>
    </row>
    <row r="242" spans="3:13">
      <c r="C242" s="208" t="s">
        <v>2</v>
      </c>
      <c r="M242" s="211"/>
    </row>
    <row r="243" spans="3:13">
      <c r="C243" s="208" t="s">
        <v>2</v>
      </c>
      <c r="M243" s="211"/>
    </row>
    <row r="244" spans="3:13">
      <c r="C244" s="208" t="s">
        <v>2</v>
      </c>
      <c r="M244" s="211"/>
    </row>
    <row r="245" spans="3:13">
      <c r="C245" s="208" t="s">
        <v>2</v>
      </c>
      <c r="M245" s="211"/>
    </row>
    <row r="246" spans="3:13">
      <c r="C246" s="208" t="s">
        <v>2</v>
      </c>
      <c r="M246" s="211"/>
    </row>
    <row r="247" spans="3:13">
      <c r="C247" s="208" t="s">
        <v>2</v>
      </c>
      <c r="M247" s="211"/>
    </row>
    <row r="248" spans="3:13">
      <c r="C248" s="208" t="s">
        <v>2</v>
      </c>
      <c r="M248" s="211"/>
    </row>
    <row r="249" spans="3:13">
      <c r="C249" s="208" t="s">
        <v>2</v>
      </c>
      <c r="M249" s="211"/>
    </row>
    <row r="250" spans="3:13">
      <c r="C250" s="208" t="s">
        <v>2</v>
      </c>
      <c r="M250" s="211"/>
    </row>
    <row r="251" spans="3:13">
      <c r="C251" s="208" t="s">
        <v>2</v>
      </c>
      <c r="M251" s="211"/>
    </row>
    <row r="252" spans="3:13">
      <c r="C252" s="208" t="s">
        <v>2</v>
      </c>
      <c r="M252" s="211"/>
    </row>
    <row r="253" spans="3:13">
      <c r="C253" s="208" t="s">
        <v>2</v>
      </c>
      <c r="M253" s="211"/>
    </row>
    <row r="254" spans="3:13">
      <c r="C254" s="208" t="s">
        <v>2</v>
      </c>
      <c r="M254" s="211"/>
    </row>
    <row r="255" spans="3:13">
      <c r="C255" s="208" t="s">
        <v>2</v>
      </c>
      <c r="M255" s="211"/>
    </row>
    <row r="256" spans="3:13">
      <c r="C256" s="208" t="s">
        <v>2</v>
      </c>
      <c r="M256" s="211"/>
    </row>
    <row r="257" spans="3:13">
      <c r="C257" s="208" t="s">
        <v>2</v>
      </c>
      <c r="M257" s="211"/>
    </row>
    <row r="258" spans="3:13">
      <c r="C258" s="208" t="s">
        <v>2</v>
      </c>
      <c r="M258" s="211"/>
    </row>
    <row r="259" spans="3:13">
      <c r="C259" s="208" t="s">
        <v>2</v>
      </c>
      <c r="M259" s="211"/>
    </row>
    <row r="260" spans="3:13">
      <c r="C260" s="208" t="s">
        <v>2</v>
      </c>
      <c r="M260" s="211"/>
    </row>
    <row r="261" spans="3:13">
      <c r="C261" s="208" t="s">
        <v>2</v>
      </c>
      <c r="M261" s="211"/>
    </row>
    <row r="262" spans="3:13">
      <c r="C262" s="208" t="s">
        <v>2</v>
      </c>
      <c r="M262" s="211"/>
    </row>
    <row r="263" spans="3:13">
      <c r="C263" s="208" t="s">
        <v>2</v>
      </c>
      <c r="M263" s="211"/>
    </row>
    <row r="264" spans="3:13">
      <c r="C264" s="208" t="s">
        <v>2</v>
      </c>
      <c r="M264" s="211"/>
    </row>
    <row r="265" spans="3:13">
      <c r="C265" s="208" t="s">
        <v>2</v>
      </c>
      <c r="M265" s="211"/>
    </row>
    <row r="266" spans="3:13">
      <c r="C266" s="208" t="s">
        <v>2</v>
      </c>
      <c r="M266" s="211"/>
    </row>
    <row r="267" spans="3:13">
      <c r="C267" s="208" t="s">
        <v>2</v>
      </c>
      <c r="M267" s="211"/>
    </row>
    <row r="268" spans="3:13">
      <c r="C268" s="208" t="s">
        <v>2</v>
      </c>
      <c r="M268" s="211"/>
    </row>
    <row r="269" spans="3:13">
      <c r="C269" s="208" t="s">
        <v>2</v>
      </c>
      <c r="M269" s="211"/>
    </row>
    <row r="270" spans="3:13">
      <c r="C270" s="208" t="s">
        <v>2</v>
      </c>
      <c r="M270" s="211"/>
    </row>
    <row r="271" spans="3:13">
      <c r="C271" s="208" t="s">
        <v>2</v>
      </c>
      <c r="M271" s="211"/>
    </row>
    <row r="272" spans="3:13">
      <c r="C272" s="208" t="s">
        <v>2</v>
      </c>
      <c r="M272" s="211"/>
    </row>
    <row r="273" spans="3:13">
      <c r="C273" s="208" t="s">
        <v>2</v>
      </c>
      <c r="M273" s="211"/>
    </row>
    <row r="274" spans="3:13">
      <c r="C274" s="208" t="s">
        <v>2</v>
      </c>
      <c r="M274" s="211"/>
    </row>
    <row r="275" spans="3:13">
      <c r="C275" s="208" t="s">
        <v>2</v>
      </c>
      <c r="M275" s="211"/>
    </row>
    <row r="276" spans="3:13">
      <c r="C276" s="208" t="s">
        <v>2</v>
      </c>
      <c r="M276" s="211"/>
    </row>
    <row r="277" spans="3:13">
      <c r="C277" s="208" t="s">
        <v>2</v>
      </c>
      <c r="M277" s="211"/>
    </row>
    <row r="278" spans="3:13">
      <c r="C278" s="208" t="s">
        <v>2</v>
      </c>
      <c r="M278" s="211"/>
    </row>
    <row r="279" spans="3:13">
      <c r="C279" s="208" t="s">
        <v>2</v>
      </c>
      <c r="M279" s="211"/>
    </row>
    <row r="280" spans="3:13">
      <c r="C280" s="208" t="s">
        <v>2</v>
      </c>
      <c r="M280" s="211"/>
    </row>
    <row r="281" spans="3:13">
      <c r="C281" s="208" t="s">
        <v>2</v>
      </c>
      <c r="M281" s="211"/>
    </row>
    <row r="282" spans="3:13">
      <c r="C282" s="208" t="s">
        <v>2</v>
      </c>
      <c r="M282" s="211"/>
    </row>
    <row r="283" spans="3:13">
      <c r="C283" s="208" t="s">
        <v>2</v>
      </c>
      <c r="M283" s="211"/>
    </row>
    <row r="284" spans="3:13">
      <c r="C284" s="208" t="s">
        <v>2</v>
      </c>
      <c r="M284" s="211"/>
    </row>
    <row r="285" spans="3:13">
      <c r="C285" s="208" t="s">
        <v>2</v>
      </c>
      <c r="M285" s="211"/>
    </row>
    <row r="286" spans="3:13">
      <c r="C286" s="208" t="s">
        <v>2</v>
      </c>
      <c r="M286" s="211"/>
    </row>
    <row r="287" spans="3:13">
      <c r="C287" s="208" t="s">
        <v>2</v>
      </c>
      <c r="M287" s="211"/>
    </row>
    <row r="288" spans="3:13">
      <c r="C288" s="208" t="s">
        <v>2</v>
      </c>
      <c r="M288" s="211"/>
    </row>
    <row r="289" spans="3:13">
      <c r="C289" s="208" t="s">
        <v>2</v>
      </c>
      <c r="M289" s="211"/>
    </row>
    <row r="290" spans="3:13">
      <c r="C290" s="208" t="s">
        <v>2</v>
      </c>
      <c r="M290" s="211"/>
    </row>
    <row r="291" spans="3:13">
      <c r="C291" s="208" t="s">
        <v>2</v>
      </c>
      <c r="M291" s="211"/>
    </row>
    <row r="292" spans="3:13">
      <c r="C292" s="208" t="s">
        <v>2</v>
      </c>
      <c r="M292" s="211"/>
    </row>
    <row r="293" spans="3:13">
      <c r="C293" s="208" t="s">
        <v>2</v>
      </c>
      <c r="M293" s="211"/>
    </row>
    <row r="294" spans="3:13">
      <c r="C294" s="208" t="s">
        <v>2</v>
      </c>
      <c r="M294" s="211"/>
    </row>
    <row r="295" spans="3:13">
      <c r="C295" s="208" t="s">
        <v>2</v>
      </c>
      <c r="M295" s="211"/>
    </row>
    <row r="296" spans="3:13">
      <c r="C296" s="208" t="s">
        <v>2</v>
      </c>
      <c r="M296" s="211"/>
    </row>
    <row r="297" spans="3:13">
      <c r="C297" s="208" t="s">
        <v>2</v>
      </c>
      <c r="M297" s="211"/>
    </row>
    <row r="298" spans="3:13">
      <c r="C298" s="208" t="s">
        <v>2</v>
      </c>
      <c r="M298" s="211"/>
    </row>
    <row r="299" spans="3:13">
      <c r="C299" s="208" t="s">
        <v>2</v>
      </c>
      <c r="M299" s="211"/>
    </row>
    <row r="300" spans="3:13">
      <c r="C300" s="208" t="s">
        <v>2</v>
      </c>
      <c r="M300" s="211"/>
    </row>
    <row r="301" spans="3:13">
      <c r="C301" s="208" t="s">
        <v>2</v>
      </c>
      <c r="M301" s="211"/>
    </row>
    <row r="302" spans="3:13">
      <c r="C302" s="208" t="s">
        <v>2</v>
      </c>
      <c r="M302" s="211"/>
    </row>
    <row r="303" spans="3:13">
      <c r="C303" s="208" t="s">
        <v>2</v>
      </c>
      <c r="M303" s="211"/>
    </row>
    <row r="304" spans="3:13">
      <c r="C304" s="208" t="s">
        <v>2</v>
      </c>
      <c r="M304" s="211"/>
    </row>
    <row r="305" spans="3:13">
      <c r="C305" s="208" t="s">
        <v>2</v>
      </c>
      <c r="M305" s="211"/>
    </row>
    <row r="306" spans="3:13">
      <c r="C306" s="208" t="s">
        <v>2</v>
      </c>
      <c r="M306" s="211"/>
    </row>
    <row r="307" spans="3:13">
      <c r="C307" s="208" t="s">
        <v>2</v>
      </c>
      <c r="M307" s="211"/>
    </row>
    <row r="308" spans="3:13">
      <c r="C308" s="208" t="s">
        <v>2</v>
      </c>
      <c r="M308" s="211"/>
    </row>
    <row r="309" spans="3:13">
      <c r="C309" s="208" t="s">
        <v>2</v>
      </c>
      <c r="M309" s="211"/>
    </row>
    <row r="310" spans="3:13">
      <c r="C310" s="208" t="s">
        <v>2</v>
      </c>
      <c r="M310" s="211"/>
    </row>
    <row r="311" spans="3:13">
      <c r="C311" s="208" t="s">
        <v>2</v>
      </c>
      <c r="M311" s="211"/>
    </row>
    <row r="312" spans="3:13">
      <c r="C312" s="208" t="s">
        <v>2</v>
      </c>
      <c r="M312" s="211"/>
    </row>
    <row r="313" spans="3:13">
      <c r="C313" s="208" t="s">
        <v>2</v>
      </c>
      <c r="M313" s="211"/>
    </row>
    <row r="314" spans="3:13">
      <c r="C314" s="208" t="s">
        <v>2</v>
      </c>
      <c r="M314" s="211"/>
    </row>
    <row r="315" spans="3:13">
      <c r="C315" s="208" t="s">
        <v>2</v>
      </c>
      <c r="M315" s="211"/>
    </row>
    <row r="316" spans="3:13">
      <c r="C316" s="208" t="s">
        <v>2</v>
      </c>
      <c r="M316" s="211"/>
    </row>
    <row r="317" spans="3:13">
      <c r="C317" s="208" t="s">
        <v>2</v>
      </c>
      <c r="M317" s="211"/>
    </row>
    <row r="318" spans="3:13">
      <c r="C318" s="208" t="s">
        <v>2</v>
      </c>
      <c r="M318" s="211"/>
    </row>
    <row r="319" spans="3:13">
      <c r="C319" s="208" t="s">
        <v>2</v>
      </c>
      <c r="M319" s="211"/>
    </row>
    <row r="320" spans="3:13">
      <c r="C320" s="208" t="s">
        <v>2</v>
      </c>
      <c r="M320" s="211"/>
    </row>
    <row r="321" spans="3:13">
      <c r="C321" s="208" t="s">
        <v>2</v>
      </c>
      <c r="M321" s="211"/>
    </row>
    <row r="322" spans="3:13">
      <c r="C322" s="208" t="s">
        <v>2</v>
      </c>
      <c r="M322" s="211"/>
    </row>
    <row r="323" spans="3:13">
      <c r="C323" s="208" t="s">
        <v>2</v>
      </c>
      <c r="M323" s="211"/>
    </row>
    <row r="324" spans="3:13">
      <c r="C324" s="208" t="s">
        <v>2</v>
      </c>
      <c r="M324" s="211"/>
    </row>
    <row r="325" spans="3:13">
      <c r="C325" s="208" t="s">
        <v>2</v>
      </c>
      <c r="M325" s="211"/>
    </row>
    <row r="326" spans="3:13">
      <c r="C326" s="208" t="s">
        <v>2</v>
      </c>
      <c r="M326" s="211"/>
    </row>
    <row r="327" spans="3:13">
      <c r="C327" s="208" t="s">
        <v>2</v>
      </c>
      <c r="M327" s="211"/>
    </row>
    <row r="328" spans="3:13">
      <c r="C328" s="208" t="s">
        <v>2</v>
      </c>
      <c r="M328" s="211"/>
    </row>
    <row r="329" spans="3:13">
      <c r="C329" s="208" t="s">
        <v>2</v>
      </c>
      <c r="M329" s="211"/>
    </row>
    <row r="330" spans="3:13">
      <c r="C330" s="208" t="s">
        <v>2</v>
      </c>
      <c r="M330" s="211"/>
    </row>
    <row r="331" spans="3:13">
      <c r="C331" s="208" t="s">
        <v>2</v>
      </c>
      <c r="M331" s="211"/>
    </row>
    <row r="332" spans="3:13">
      <c r="C332" s="208" t="s">
        <v>2</v>
      </c>
      <c r="M332" s="211"/>
    </row>
    <row r="333" spans="3:13">
      <c r="C333" s="208" t="s">
        <v>2</v>
      </c>
      <c r="M333" s="211"/>
    </row>
    <row r="334" spans="3:13">
      <c r="C334" s="208" t="s">
        <v>2</v>
      </c>
      <c r="M334" s="211"/>
    </row>
    <row r="335" spans="3:13">
      <c r="C335" s="208" t="s">
        <v>2</v>
      </c>
      <c r="M335" s="211"/>
    </row>
    <row r="336" spans="3:13">
      <c r="C336" s="208" t="s">
        <v>2</v>
      </c>
      <c r="M336" s="211"/>
    </row>
    <row r="337" spans="3:13">
      <c r="C337" s="208" t="s">
        <v>2</v>
      </c>
      <c r="M337" s="211"/>
    </row>
    <row r="338" spans="3:13">
      <c r="C338" s="208" t="s">
        <v>2</v>
      </c>
      <c r="M338" s="211"/>
    </row>
    <row r="339" spans="3:13">
      <c r="C339" s="208" t="s">
        <v>2</v>
      </c>
      <c r="M339" s="211"/>
    </row>
    <row r="340" spans="3:13">
      <c r="C340" s="208" t="s">
        <v>2</v>
      </c>
      <c r="M340" s="211"/>
    </row>
    <row r="341" spans="3:13">
      <c r="C341" s="208" t="s">
        <v>2</v>
      </c>
      <c r="M341" s="211"/>
    </row>
    <row r="342" spans="3:13">
      <c r="C342" s="208" t="s">
        <v>2</v>
      </c>
      <c r="M342" s="211"/>
    </row>
    <row r="343" spans="3:13">
      <c r="C343" s="208" t="s">
        <v>2</v>
      </c>
      <c r="M343" s="211"/>
    </row>
    <row r="344" spans="3:13">
      <c r="C344" s="208" t="s">
        <v>2</v>
      </c>
      <c r="M344" s="211"/>
    </row>
    <row r="345" spans="3:13">
      <c r="C345" s="208" t="s">
        <v>2</v>
      </c>
      <c r="M345" s="211"/>
    </row>
    <row r="346" spans="3:13">
      <c r="C346" s="208" t="s">
        <v>2</v>
      </c>
      <c r="M346" s="211"/>
    </row>
    <row r="347" spans="3:13">
      <c r="C347" s="208" t="s">
        <v>2</v>
      </c>
      <c r="M347" s="211"/>
    </row>
    <row r="348" spans="3:13">
      <c r="C348" s="208" t="s">
        <v>2</v>
      </c>
      <c r="M348" s="211"/>
    </row>
    <row r="349" spans="3:13">
      <c r="C349" s="208" t="s">
        <v>2</v>
      </c>
      <c r="M349" s="211"/>
    </row>
    <row r="350" spans="3:13">
      <c r="C350" s="208" t="s">
        <v>2</v>
      </c>
      <c r="M350" s="211"/>
    </row>
    <row r="351" spans="3:13">
      <c r="C351" s="208" t="s">
        <v>2</v>
      </c>
      <c r="M351" s="211"/>
    </row>
    <row r="352" spans="3:13">
      <c r="C352" s="208" t="s">
        <v>2</v>
      </c>
      <c r="M352" s="211"/>
    </row>
    <row r="353" spans="3:13">
      <c r="C353" s="208" t="s">
        <v>2</v>
      </c>
      <c r="M353" s="211"/>
    </row>
    <row r="354" spans="3:13">
      <c r="C354" s="208" t="s">
        <v>2</v>
      </c>
      <c r="M354" s="211"/>
    </row>
    <row r="355" spans="3:13">
      <c r="C355" s="208" t="s">
        <v>2</v>
      </c>
      <c r="M355" s="211"/>
    </row>
    <row r="356" spans="3:13">
      <c r="C356" s="208" t="s">
        <v>2</v>
      </c>
      <c r="M356" s="211"/>
    </row>
    <row r="357" spans="3:13">
      <c r="C357" s="208" t="s">
        <v>2</v>
      </c>
      <c r="M357" s="211"/>
    </row>
    <row r="358" spans="3:13">
      <c r="C358" s="208" t="s">
        <v>2</v>
      </c>
      <c r="M358" s="211"/>
    </row>
    <row r="359" spans="3:13">
      <c r="C359" s="208" t="s">
        <v>2</v>
      </c>
      <c r="M359" s="211"/>
    </row>
    <row r="360" spans="3:13">
      <c r="C360" s="208" t="s">
        <v>2</v>
      </c>
      <c r="M360" s="211"/>
    </row>
    <row r="361" spans="3:13">
      <c r="C361" s="208" t="s">
        <v>2</v>
      </c>
      <c r="M361" s="211"/>
    </row>
    <row r="362" spans="3:13">
      <c r="C362" s="208" t="s">
        <v>2</v>
      </c>
      <c r="M362" s="211"/>
    </row>
    <row r="363" spans="3:13">
      <c r="C363" s="208" t="s">
        <v>2</v>
      </c>
      <c r="M363" s="211"/>
    </row>
    <row r="364" spans="3:13">
      <c r="C364" s="208" t="s">
        <v>2</v>
      </c>
      <c r="M364" s="211"/>
    </row>
    <row r="365" spans="3:13">
      <c r="C365" s="208" t="s">
        <v>2</v>
      </c>
      <c r="M365" s="211"/>
    </row>
    <row r="366" spans="3:13">
      <c r="C366" s="208" t="s">
        <v>2</v>
      </c>
      <c r="M366" s="211"/>
    </row>
    <row r="367" spans="3:13">
      <c r="C367" s="208" t="s">
        <v>2</v>
      </c>
      <c r="M367" s="211"/>
    </row>
    <row r="368" spans="3:13">
      <c r="C368" s="208" t="s">
        <v>2</v>
      </c>
      <c r="M368" s="211"/>
    </row>
    <row r="369" spans="3:13">
      <c r="C369" s="208" t="s">
        <v>2</v>
      </c>
      <c r="M369" s="211"/>
    </row>
    <row r="370" spans="3:13">
      <c r="C370" s="208" t="s">
        <v>2</v>
      </c>
      <c r="M370" s="211"/>
    </row>
    <row r="371" spans="3:13">
      <c r="C371" s="208" t="s">
        <v>2</v>
      </c>
      <c r="M371" s="211"/>
    </row>
    <row r="372" spans="3:13">
      <c r="C372" s="208" t="s">
        <v>2</v>
      </c>
      <c r="M372" s="211"/>
    </row>
    <row r="373" spans="3:13">
      <c r="C373" s="208" t="s">
        <v>2</v>
      </c>
      <c r="M373" s="211"/>
    </row>
    <row r="374" spans="3:13">
      <c r="C374" s="208" t="s">
        <v>2</v>
      </c>
      <c r="M374" s="211"/>
    </row>
    <row r="375" spans="3:13">
      <c r="C375" s="208" t="s">
        <v>2</v>
      </c>
      <c r="M375" s="211"/>
    </row>
    <row r="376" spans="3:13">
      <c r="C376" s="208" t="s">
        <v>2</v>
      </c>
      <c r="M376" s="211"/>
    </row>
    <row r="377" spans="3:13">
      <c r="C377" s="208" t="s">
        <v>2</v>
      </c>
      <c r="M377" s="211"/>
    </row>
    <row r="378" spans="3:13">
      <c r="C378" s="208" t="s">
        <v>2</v>
      </c>
      <c r="M378" s="211"/>
    </row>
    <row r="379" spans="3:13">
      <c r="C379" s="208" t="s">
        <v>2</v>
      </c>
      <c r="M379" s="211"/>
    </row>
    <row r="380" spans="3:13">
      <c r="C380" s="208" t="s">
        <v>2</v>
      </c>
      <c r="M380" s="211"/>
    </row>
    <row r="381" spans="3:13">
      <c r="C381" s="208" t="s">
        <v>2</v>
      </c>
      <c r="M381" s="211"/>
    </row>
    <row r="382" spans="3:13">
      <c r="C382" s="208" t="s">
        <v>2</v>
      </c>
      <c r="M382" s="211"/>
    </row>
    <row r="383" spans="3:13">
      <c r="C383" s="208" t="s">
        <v>2</v>
      </c>
      <c r="M383" s="211"/>
    </row>
    <row r="384" spans="3:13">
      <c r="C384" s="208" t="s">
        <v>2</v>
      </c>
      <c r="M384" s="211"/>
    </row>
    <row r="385" spans="3:13">
      <c r="C385" s="208" t="s">
        <v>2</v>
      </c>
      <c r="M385" s="211"/>
    </row>
    <row r="386" spans="3:13">
      <c r="C386" s="208" t="s">
        <v>2</v>
      </c>
      <c r="M386" s="211"/>
    </row>
    <row r="387" spans="3:13">
      <c r="C387" s="208" t="s">
        <v>2</v>
      </c>
      <c r="M387" s="211"/>
    </row>
    <row r="388" spans="3:13">
      <c r="C388" s="208" t="s">
        <v>2</v>
      </c>
      <c r="M388" s="211"/>
    </row>
    <row r="389" spans="3:13">
      <c r="C389" s="208" t="s">
        <v>2</v>
      </c>
      <c r="M389" s="211"/>
    </row>
    <row r="390" spans="3:13">
      <c r="C390" s="208" t="s">
        <v>2</v>
      </c>
      <c r="M390" s="211"/>
    </row>
    <row r="391" spans="3:13">
      <c r="C391" s="208" t="s">
        <v>2</v>
      </c>
      <c r="M391" s="211"/>
    </row>
    <row r="392" spans="3:13">
      <c r="C392" s="208" t="s">
        <v>2</v>
      </c>
      <c r="M392" s="211"/>
    </row>
    <row r="393" spans="3:13">
      <c r="C393" s="208" t="s">
        <v>2</v>
      </c>
      <c r="M393" s="211"/>
    </row>
    <row r="394" spans="3:13">
      <c r="C394" s="208" t="s">
        <v>2</v>
      </c>
      <c r="M394" s="211"/>
    </row>
    <row r="395" spans="3:13">
      <c r="C395" s="208" t="s">
        <v>2</v>
      </c>
      <c r="M395" s="211"/>
    </row>
    <row r="396" spans="3:13">
      <c r="C396" s="208" t="s">
        <v>2</v>
      </c>
      <c r="M396" s="211"/>
    </row>
    <row r="397" spans="3:13">
      <c r="C397" s="208" t="s">
        <v>2</v>
      </c>
      <c r="M397" s="211"/>
    </row>
    <row r="398" spans="3:13">
      <c r="C398" s="208" t="s">
        <v>2</v>
      </c>
      <c r="M398" s="211"/>
    </row>
    <row r="399" spans="3:13">
      <c r="C399" s="208" t="s">
        <v>2</v>
      </c>
      <c r="M399" s="211"/>
    </row>
    <row r="400" spans="3:13">
      <c r="C400" s="208" t="s">
        <v>2</v>
      </c>
      <c r="M400" s="211"/>
    </row>
    <row r="401" spans="3:13">
      <c r="C401" s="208" t="s">
        <v>2</v>
      </c>
      <c r="M401" s="211"/>
    </row>
    <row r="402" spans="3:13">
      <c r="C402" s="208" t="s">
        <v>2</v>
      </c>
      <c r="M402" s="211"/>
    </row>
    <row r="403" spans="3:13">
      <c r="C403" s="208" t="s">
        <v>2</v>
      </c>
      <c r="M403" s="211"/>
    </row>
    <row r="404" spans="3:13">
      <c r="C404" s="208" t="s">
        <v>2</v>
      </c>
      <c r="M404" s="211"/>
    </row>
    <row r="405" spans="3:13">
      <c r="C405" s="208" t="s">
        <v>2</v>
      </c>
      <c r="M405" s="211"/>
    </row>
    <row r="406" spans="3:13">
      <c r="C406" s="208" t="s">
        <v>2</v>
      </c>
      <c r="M406" s="211"/>
    </row>
    <row r="407" spans="3:13">
      <c r="C407" s="208" t="s">
        <v>2</v>
      </c>
      <c r="M407" s="211"/>
    </row>
    <row r="408" spans="3:13">
      <c r="C408" s="208" t="s">
        <v>2</v>
      </c>
      <c r="M408" s="211"/>
    </row>
    <row r="409" spans="3:13">
      <c r="C409" s="208" t="s">
        <v>2</v>
      </c>
      <c r="M409" s="211"/>
    </row>
    <row r="410" spans="3:13">
      <c r="C410" s="208" t="s">
        <v>2</v>
      </c>
      <c r="M410" s="211"/>
    </row>
    <row r="411" spans="3:13">
      <c r="C411" s="208" t="s">
        <v>2</v>
      </c>
      <c r="M411" s="211"/>
    </row>
    <row r="412" spans="3:13">
      <c r="C412" s="208" t="s">
        <v>2</v>
      </c>
      <c r="M412" s="211"/>
    </row>
    <row r="413" spans="3:13">
      <c r="C413" s="208" t="s">
        <v>2</v>
      </c>
      <c r="M413" s="211"/>
    </row>
    <row r="414" spans="3:13">
      <c r="C414" s="208" t="s">
        <v>2</v>
      </c>
      <c r="M414" s="211"/>
    </row>
    <row r="415" spans="3:13">
      <c r="C415" s="208" t="s">
        <v>2</v>
      </c>
      <c r="M415" s="211"/>
    </row>
    <row r="416" spans="3:13">
      <c r="C416" s="208" t="s">
        <v>2</v>
      </c>
      <c r="M416" s="211"/>
    </row>
    <row r="417" spans="3:13">
      <c r="C417" s="208" t="s">
        <v>2</v>
      </c>
      <c r="M417" s="211"/>
    </row>
    <row r="418" spans="3:13">
      <c r="C418" s="208" t="s">
        <v>2</v>
      </c>
      <c r="M418" s="211"/>
    </row>
    <row r="419" spans="3:13">
      <c r="C419" s="208" t="s">
        <v>2</v>
      </c>
      <c r="M419" s="211"/>
    </row>
    <row r="420" spans="3:13">
      <c r="C420" s="208" t="s">
        <v>2</v>
      </c>
      <c r="M420" s="211"/>
    </row>
    <row r="421" spans="3:13">
      <c r="C421" s="208" t="s">
        <v>2</v>
      </c>
      <c r="M421" s="211"/>
    </row>
    <row r="422" spans="3:13">
      <c r="C422" s="208" t="s">
        <v>2</v>
      </c>
      <c r="M422" s="211"/>
    </row>
    <row r="423" spans="3:13">
      <c r="C423" s="208" t="s">
        <v>2</v>
      </c>
      <c r="M423" s="211"/>
    </row>
    <row r="424" spans="3:13">
      <c r="C424" s="208" t="s">
        <v>2</v>
      </c>
      <c r="M424" s="211"/>
    </row>
    <row r="425" spans="3:13">
      <c r="C425" s="208" t="s">
        <v>2</v>
      </c>
      <c r="M425" s="211"/>
    </row>
    <row r="426" spans="3:13">
      <c r="C426" s="208" t="s">
        <v>2</v>
      </c>
      <c r="M426" s="211"/>
    </row>
    <row r="427" spans="3:13">
      <c r="C427" s="208" t="s">
        <v>2</v>
      </c>
      <c r="M427" s="211"/>
    </row>
    <row r="428" spans="3:13">
      <c r="C428" s="208" t="s">
        <v>2</v>
      </c>
      <c r="M428" s="211"/>
    </row>
    <row r="429" spans="3:13">
      <c r="C429" s="208" t="s">
        <v>2</v>
      </c>
      <c r="M429" s="211"/>
    </row>
    <row r="430" spans="3:13">
      <c r="C430" s="208" t="s">
        <v>2</v>
      </c>
      <c r="M430" s="211"/>
    </row>
    <row r="431" spans="3:13">
      <c r="C431" s="208" t="s">
        <v>2</v>
      </c>
      <c r="M431" s="211"/>
    </row>
    <row r="432" spans="3:13">
      <c r="C432" s="208" t="s">
        <v>2</v>
      </c>
      <c r="M432" s="211"/>
    </row>
    <row r="433" spans="3:13">
      <c r="C433" s="208" t="s">
        <v>2</v>
      </c>
      <c r="M433" s="211"/>
    </row>
    <row r="434" spans="3:13">
      <c r="C434" s="208" t="s">
        <v>2</v>
      </c>
      <c r="M434" s="211"/>
    </row>
    <row r="435" spans="3:13">
      <c r="C435" s="208" t="s">
        <v>2</v>
      </c>
      <c r="M435" s="211"/>
    </row>
    <row r="436" spans="3:13">
      <c r="C436" s="208" t="s">
        <v>2</v>
      </c>
      <c r="M436" s="211"/>
    </row>
    <row r="437" spans="3:13">
      <c r="C437" s="208" t="s">
        <v>2</v>
      </c>
      <c r="M437" s="211"/>
    </row>
    <row r="438" spans="3:13">
      <c r="C438" s="208" t="s">
        <v>2</v>
      </c>
      <c r="M438" s="211"/>
    </row>
    <row r="439" spans="3:13">
      <c r="C439" s="208" t="s">
        <v>2</v>
      </c>
      <c r="M439" s="211"/>
    </row>
    <row r="440" spans="3:13">
      <c r="C440" s="208" t="s">
        <v>2</v>
      </c>
      <c r="M440" s="211"/>
    </row>
    <row r="441" spans="3:13">
      <c r="C441" s="208" t="s">
        <v>2</v>
      </c>
      <c r="M441" s="211"/>
    </row>
    <row r="442" spans="3:13">
      <c r="C442" s="208" t="s">
        <v>2</v>
      </c>
      <c r="M442" s="211"/>
    </row>
    <row r="443" spans="3:13">
      <c r="C443" s="208" t="s">
        <v>2</v>
      </c>
      <c r="M443" s="211"/>
    </row>
    <row r="444" spans="3:13">
      <c r="C444" s="208" t="s">
        <v>2</v>
      </c>
      <c r="M444" s="211"/>
    </row>
    <row r="445" spans="3:13">
      <c r="C445" s="208" t="s">
        <v>2</v>
      </c>
      <c r="M445" s="211"/>
    </row>
    <row r="446" spans="3:13">
      <c r="C446" s="208" t="s">
        <v>2</v>
      </c>
      <c r="M446" s="211"/>
    </row>
    <row r="447" spans="3:13">
      <c r="C447" s="208" t="s">
        <v>2</v>
      </c>
      <c r="M447" s="211"/>
    </row>
    <row r="448" spans="3:13">
      <c r="C448" s="208" t="s">
        <v>2</v>
      </c>
      <c r="M448" s="211"/>
    </row>
    <row r="449" spans="3:13">
      <c r="C449" s="208" t="s">
        <v>2</v>
      </c>
      <c r="M449" s="211"/>
    </row>
    <row r="450" spans="3:13">
      <c r="C450" s="208" t="s">
        <v>2</v>
      </c>
      <c r="M450" s="211"/>
    </row>
    <row r="451" spans="3:13">
      <c r="C451" s="208" t="s">
        <v>2</v>
      </c>
      <c r="M451" s="211"/>
    </row>
    <row r="452" spans="3:13">
      <c r="C452" s="208" t="s">
        <v>2</v>
      </c>
      <c r="M452" s="211"/>
    </row>
    <row r="453" spans="3:13">
      <c r="C453" s="208" t="s">
        <v>2</v>
      </c>
      <c r="M453" s="211"/>
    </row>
    <row r="454" spans="3:13">
      <c r="C454" s="208" t="s">
        <v>2</v>
      </c>
      <c r="M454" s="211"/>
    </row>
    <row r="455" spans="3:13">
      <c r="C455" s="208" t="s">
        <v>2</v>
      </c>
      <c r="M455" s="211"/>
    </row>
    <row r="456" spans="3:13">
      <c r="C456" s="208" t="s">
        <v>2</v>
      </c>
      <c r="M456" s="211"/>
    </row>
    <row r="457" spans="3:13">
      <c r="C457" s="208" t="s">
        <v>2</v>
      </c>
      <c r="M457" s="211"/>
    </row>
    <row r="458" spans="3:13">
      <c r="C458" s="208" t="s">
        <v>2</v>
      </c>
      <c r="M458" s="211"/>
    </row>
    <row r="459" spans="3:13">
      <c r="C459" s="208" t="s">
        <v>2</v>
      </c>
      <c r="M459" s="211"/>
    </row>
    <row r="460" spans="3:13">
      <c r="C460" s="208" t="s">
        <v>2</v>
      </c>
      <c r="M460" s="211"/>
    </row>
    <row r="461" spans="3:13">
      <c r="C461" s="208" t="s">
        <v>2</v>
      </c>
      <c r="M461" s="211"/>
    </row>
    <row r="462" spans="3:13">
      <c r="C462" s="208" t="s">
        <v>2</v>
      </c>
      <c r="M462" s="211"/>
    </row>
    <row r="463" spans="3:13">
      <c r="C463" s="208" t="s">
        <v>2</v>
      </c>
      <c r="M463" s="211"/>
    </row>
    <row r="464" spans="3:13">
      <c r="C464" s="208" t="s">
        <v>2</v>
      </c>
      <c r="M464" s="211"/>
    </row>
    <row r="465" spans="3:13">
      <c r="C465" s="208" t="s">
        <v>2</v>
      </c>
      <c r="M465" s="211"/>
    </row>
    <row r="466" spans="3:13">
      <c r="C466" s="208" t="s">
        <v>2</v>
      </c>
      <c r="M466" s="211"/>
    </row>
    <row r="467" spans="3:13">
      <c r="C467" s="208" t="s">
        <v>2</v>
      </c>
      <c r="M467" s="211"/>
    </row>
    <row r="468" spans="3:13">
      <c r="C468" s="208" t="s">
        <v>2</v>
      </c>
      <c r="M468" s="211"/>
    </row>
    <row r="469" spans="3:13">
      <c r="C469" s="208" t="s">
        <v>2</v>
      </c>
      <c r="M469" s="211"/>
    </row>
    <row r="470" spans="3:13">
      <c r="C470" s="208" t="s">
        <v>2</v>
      </c>
      <c r="M470" s="211"/>
    </row>
    <row r="471" spans="3:13">
      <c r="C471" s="208" t="s">
        <v>2</v>
      </c>
      <c r="M471" s="211"/>
    </row>
    <row r="472" spans="3:13">
      <c r="C472" s="208" t="s">
        <v>2</v>
      </c>
      <c r="M472" s="211"/>
    </row>
    <row r="473" spans="3:13">
      <c r="C473" s="208" t="s">
        <v>2</v>
      </c>
      <c r="M473" s="211"/>
    </row>
    <row r="474" spans="3:13">
      <c r="C474" s="208" t="s">
        <v>2</v>
      </c>
      <c r="M474" s="211"/>
    </row>
    <row r="475" spans="3:13">
      <c r="C475" s="208" t="s">
        <v>2</v>
      </c>
      <c r="M475" s="211"/>
    </row>
    <row r="476" spans="3:13">
      <c r="C476" s="208" t="s">
        <v>2</v>
      </c>
      <c r="M476" s="211"/>
    </row>
    <row r="477" spans="3:13">
      <c r="C477" s="208" t="s">
        <v>2</v>
      </c>
      <c r="M477" s="211"/>
    </row>
    <row r="478" spans="3:13">
      <c r="C478" s="208" t="s">
        <v>2</v>
      </c>
      <c r="M478" s="211"/>
    </row>
    <row r="479" spans="3:13">
      <c r="C479" s="208" t="s">
        <v>2</v>
      </c>
      <c r="M479" s="211"/>
    </row>
    <row r="480" spans="3:13">
      <c r="C480" s="208" t="s">
        <v>2</v>
      </c>
      <c r="M480" s="211"/>
    </row>
    <row r="481" spans="3:13">
      <c r="C481" s="208" t="s">
        <v>2</v>
      </c>
      <c r="M481" s="211"/>
    </row>
    <row r="482" spans="3:13">
      <c r="C482" s="208" t="s">
        <v>2</v>
      </c>
      <c r="M482" s="211"/>
    </row>
    <row r="483" spans="3:13">
      <c r="C483" s="208" t="s">
        <v>2</v>
      </c>
      <c r="M483" s="211"/>
    </row>
    <row r="484" spans="3:13">
      <c r="C484" s="208" t="s">
        <v>2</v>
      </c>
      <c r="M484" s="211"/>
    </row>
    <row r="485" spans="3:13">
      <c r="C485" s="208" t="s">
        <v>2</v>
      </c>
      <c r="M485" s="211"/>
    </row>
    <row r="486" spans="3:13">
      <c r="C486" s="208" t="s">
        <v>2</v>
      </c>
      <c r="M486" s="211"/>
    </row>
    <row r="487" spans="3:13">
      <c r="C487" s="208" t="s">
        <v>2</v>
      </c>
      <c r="M487" s="211"/>
    </row>
    <row r="488" spans="3:13">
      <c r="C488" s="208" t="s">
        <v>2</v>
      </c>
      <c r="M488" s="211"/>
    </row>
    <row r="489" spans="3:13">
      <c r="C489" s="208" t="s">
        <v>2</v>
      </c>
      <c r="M489" s="211"/>
    </row>
    <row r="490" spans="3:13">
      <c r="C490" s="208" t="s">
        <v>2</v>
      </c>
      <c r="M490" s="211"/>
    </row>
    <row r="491" spans="3:13">
      <c r="C491" s="208" t="s">
        <v>2</v>
      </c>
      <c r="M491" s="211"/>
    </row>
    <row r="492" spans="3:13">
      <c r="C492" s="208" t="s">
        <v>2</v>
      </c>
      <c r="M492" s="211"/>
    </row>
    <row r="493" spans="3:13">
      <c r="C493" s="208" t="s">
        <v>2</v>
      </c>
      <c r="M493" s="211"/>
    </row>
    <row r="494" spans="3:13">
      <c r="C494" s="208" t="s">
        <v>2</v>
      </c>
      <c r="M494" s="211"/>
    </row>
    <row r="495" spans="3:13">
      <c r="C495" s="208" t="s">
        <v>2</v>
      </c>
      <c r="M495" s="211"/>
    </row>
    <row r="496" spans="3:13">
      <c r="C496" s="208" t="s">
        <v>2</v>
      </c>
      <c r="M496" s="211"/>
    </row>
    <row r="497" spans="3:13">
      <c r="C497" s="208" t="s">
        <v>2</v>
      </c>
      <c r="M497" s="211"/>
    </row>
    <row r="498" spans="3:13">
      <c r="C498" s="208" t="s">
        <v>2</v>
      </c>
      <c r="M498" s="211"/>
    </row>
    <row r="499" spans="3:13">
      <c r="C499" s="208" t="s">
        <v>2</v>
      </c>
      <c r="M499" s="211"/>
    </row>
    <row r="500" spans="3:13">
      <c r="C500" s="208" t="s">
        <v>2</v>
      </c>
      <c r="M500" s="211"/>
    </row>
    <row r="501" spans="3:13">
      <c r="C501" s="208" t="s">
        <v>2</v>
      </c>
      <c r="M501" s="211"/>
    </row>
    <row r="502" spans="3:13">
      <c r="C502" s="208" t="s">
        <v>2</v>
      </c>
      <c r="M502" s="211"/>
    </row>
    <row r="503" spans="3:13">
      <c r="C503" s="208" t="s">
        <v>2</v>
      </c>
      <c r="M503" s="211"/>
    </row>
    <row r="504" spans="3:13">
      <c r="C504" s="208" t="s">
        <v>2</v>
      </c>
      <c r="M504" s="211"/>
    </row>
    <row r="505" spans="3:13">
      <c r="C505" s="208" t="s">
        <v>2</v>
      </c>
      <c r="M505" s="211"/>
    </row>
    <row r="506" spans="3:13">
      <c r="C506" s="208" t="s">
        <v>2</v>
      </c>
      <c r="M506" s="211"/>
    </row>
    <row r="507" spans="3:13">
      <c r="C507" s="208" t="s">
        <v>2</v>
      </c>
      <c r="M507" s="211"/>
    </row>
    <row r="508" spans="3:13">
      <c r="C508" s="208" t="s">
        <v>2</v>
      </c>
      <c r="M508" s="211"/>
    </row>
    <row r="509" spans="3:13">
      <c r="C509" s="208" t="s">
        <v>2</v>
      </c>
      <c r="M509" s="211"/>
    </row>
    <row r="510" spans="3:13">
      <c r="C510" s="208" t="s">
        <v>2</v>
      </c>
      <c r="M510" s="211"/>
    </row>
    <row r="511" spans="3:13">
      <c r="C511" s="208" t="s">
        <v>2</v>
      </c>
      <c r="M511" s="211"/>
    </row>
    <row r="512" spans="3:13">
      <c r="C512" s="208" t="s">
        <v>2</v>
      </c>
      <c r="M512" s="211"/>
    </row>
    <row r="513" spans="3:13">
      <c r="C513" s="208" t="s">
        <v>2</v>
      </c>
      <c r="M513" s="211"/>
    </row>
    <row r="514" spans="3:13">
      <c r="C514" s="208" t="s">
        <v>2</v>
      </c>
      <c r="M514" s="211"/>
    </row>
    <row r="515" spans="3:13">
      <c r="C515" s="208" t="s">
        <v>2</v>
      </c>
      <c r="M515" s="211"/>
    </row>
    <row r="516" spans="3:13">
      <c r="C516" s="208" t="s">
        <v>2</v>
      </c>
      <c r="M516" s="211"/>
    </row>
    <row r="517" spans="3:13">
      <c r="C517" s="208" t="s">
        <v>2</v>
      </c>
      <c r="M517" s="211"/>
    </row>
    <row r="518" spans="3:13">
      <c r="C518" s="208" t="s">
        <v>2</v>
      </c>
      <c r="M518" s="211"/>
    </row>
    <row r="519" spans="3:13">
      <c r="C519" s="208" t="s">
        <v>2</v>
      </c>
      <c r="M519" s="211"/>
    </row>
    <row r="520" spans="3:13">
      <c r="C520" s="208" t="s">
        <v>2</v>
      </c>
      <c r="M520" s="211"/>
    </row>
    <row r="521" spans="3:13">
      <c r="C521" s="208" t="s">
        <v>2</v>
      </c>
      <c r="M521" s="211"/>
    </row>
    <row r="522" spans="3:13">
      <c r="C522" s="208" t="s">
        <v>2</v>
      </c>
      <c r="M522" s="211"/>
    </row>
    <row r="523" spans="3:13">
      <c r="C523" s="208" t="s">
        <v>2</v>
      </c>
      <c r="M523" s="211"/>
    </row>
    <row r="524" spans="3:13">
      <c r="C524" s="208" t="s">
        <v>2</v>
      </c>
      <c r="M524" s="211"/>
    </row>
    <row r="525" spans="3:13">
      <c r="C525" s="208" t="s">
        <v>2</v>
      </c>
      <c r="M525" s="211"/>
    </row>
    <row r="526" spans="3:13">
      <c r="C526" s="208" t="s">
        <v>2</v>
      </c>
      <c r="M526" s="211"/>
    </row>
    <row r="527" spans="3:13">
      <c r="C527" s="208" t="s">
        <v>2</v>
      </c>
      <c r="M527" s="211"/>
    </row>
    <row r="528" spans="3:13">
      <c r="C528" s="208" t="s">
        <v>2</v>
      </c>
      <c r="M528" s="211"/>
    </row>
    <row r="529" spans="3:13">
      <c r="C529" s="208" t="s">
        <v>2</v>
      </c>
      <c r="M529" s="211"/>
    </row>
    <row r="530" spans="3:13">
      <c r="C530" s="208" t="s">
        <v>2</v>
      </c>
      <c r="M530" s="211"/>
    </row>
    <row r="531" spans="3:13">
      <c r="C531" s="208" t="s">
        <v>2</v>
      </c>
      <c r="M531" s="211"/>
    </row>
    <row r="532" spans="3:13">
      <c r="C532" s="208" t="s">
        <v>2</v>
      </c>
      <c r="M532" s="211"/>
    </row>
    <row r="533" spans="3:13">
      <c r="C533" s="208" t="s">
        <v>2</v>
      </c>
      <c r="M533" s="211"/>
    </row>
    <row r="534" spans="3:13">
      <c r="C534" s="208" t="s">
        <v>2</v>
      </c>
      <c r="M534" s="211"/>
    </row>
    <row r="535" spans="3:13">
      <c r="C535" s="208" t="s">
        <v>2</v>
      </c>
      <c r="M535" s="211"/>
    </row>
    <row r="536" spans="3:13">
      <c r="C536" s="208" t="s">
        <v>2</v>
      </c>
      <c r="M536" s="211"/>
    </row>
    <row r="537" spans="3:13">
      <c r="C537" s="208" t="s">
        <v>2</v>
      </c>
      <c r="M537" s="211"/>
    </row>
    <row r="538" spans="3:13">
      <c r="C538" s="208" t="s">
        <v>2</v>
      </c>
      <c r="M538" s="211"/>
    </row>
    <row r="539" spans="3:13">
      <c r="C539" s="208" t="s">
        <v>2</v>
      </c>
      <c r="M539" s="211"/>
    </row>
    <row r="540" spans="3:13">
      <c r="C540" s="208" t="s">
        <v>2</v>
      </c>
      <c r="M540" s="211"/>
    </row>
    <row r="541" spans="3:13">
      <c r="C541" s="208" t="s">
        <v>2</v>
      </c>
      <c r="M541" s="211"/>
    </row>
    <row r="542" spans="3:13">
      <c r="C542" s="208" t="s">
        <v>2</v>
      </c>
      <c r="M542" s="211"/>
    </row>
    <row r="543" spans="3:13">
      <c r="C543" s="208" t="s">
        <v>2</v>
      </c>
      <c r="M543" s="211"/>
    </row>
    <row r="544" spans="3:13">
      <c r="C544" s="208" t="s">
        <v>2</v>
      </c>
      <c r="M544" s="211"/>
    </row>
    <row r="545" spans="3:13">
      <c r="C545" s="208" t="s">
        <v>2</v>
      </c>
      <c r="M545" s="211"/>
    </row>
    <row r="546" spans="3:13">
      <c r="C546" s="208" t="s">
        <v>2</v>
      </c>
      <c r="M546" s="211"/>
    </row>
    <row r="547" spans="3:13">
      <c r="C547" s="208" t="s">
        <v>2</v>
      </c>
      <c r="M547" s="211"/>
    </row>
    <row r="548" spans="3:13">
      <c r="C548" s="208" t="s">
        <v>2</v>
      </c>
      <c r="M548" s="211"/>
    </row>
    <row r="549" spans="3:13">
      <c r="C549" s="208" t="s">
        <v>2</v>
      </c>
      <c r="M549" s="211"/>
    </row>
    <row r="550" spans="3:13">
      <c r="C550" s="208" t="s">
        <v>2</v>
      </c>
      <c r="M550" s="211"/>
    </row>
    <row r="551" spans="3:13">
      <c r="C551" s="208" t="s">
        <v>2</v>
      </c>
      <c r="M551" s="211"/>
    </row>
    <row r="552" spans="3:13">
      <c r="C552" s="208" t="s">
        <v>2</v>
      </c>
      <c r="M552" s="211"/>
    </row>
    <row r="553" spans="3:13">
      <c r="C553" s="208" t="s">
        <v>2</v>
      </c>
      <c r="M553" s="211"/>
    </row>
    <row r="554" spans="3:13">
      <c r="C554" s="208" t="s">
        <v>2</v>
      </c>
      <c r="M554" s="211"/>
    </row>
    <row r="555" spans="3:13">
      <c r="C555" s="208" t="s">
        <v>2</v>
      </c>
      <c r="M555" s="211"/>
    </row>
    <row r="556" spans="3:13">
      <c r="C556" s="208" t="s">
        <v>2</v>
      </c>
      <c r="M556" s="211"/>
    </row>
    <row r="557" spans="3:13">
      <c r="C557" s="208" t="s">
        <v>2</v>
      </c>
      <c r="M557" s="211"/>
    </row>
    <row r="558" spans="3:13">
      <c r="C558" s="208" t="s">
        <v>2</v>
      </c>
      <c r="M558" s="211"/>
    </row>
    <row r="559" spans="3:13">
      <c r="C559" s="208" t="s">
        <v>2</v>
      </c>
      <c r="M559" s="211"/>
    </row>
    <row r="560" spans="3:13">
      <c r="C560" s="208" t="s">
        <v>2</v>
      </c>
      <c r="M560" s="211"/>
    </row>
    <row r="561" spans="3:13">
      <c r="C561" s="208" t="s">
        <v>2</v>
      </c>
      <c r="M561" s="211"/>
    </row>
    <row r="562" spans="3:13">
      <c r="C562" s="208" t="s">
        <v>2</v>
      </c>
      <c r="M562" s="211"/>
    </row>
    <row r="563" spans="3:13">
      <c r="C563" s="208" t="s">
        <v>2</v>
      </c>
      <c r="M563" s="211"/>
    </row>
    <row r="564" spans="3:13">
      <c r="C564" s="208" t="s">
        <v>2</v>
      </c>
      <c r="M564" s="211"/>
    </row>
    <row r="565" spans="3:13">
      <c r="C565" s="208" t="s">
        <v>2</v>
      </c>
      <c r="M565" s="211"/>
    </row>
    <row r="566" spans="3:13">
      <c r="C566" s="208" t="s">
        <v>2</v>
      </c>
      <c r="M566" s="211"/>
    </row>
    <row r="567" spans="3:13">
      <c r="C567" s="208" t="s">
        <v>2</v>
      </c>
      <c r="M567" s="211"/>
    </row>
    <row r="568" spans="3:13">
      <c r="C568" s="208" t="s">
        <v>2</v>
      </c>
      <c r="M568" s="211"/>
    </row>
    <row r="569" spans="3:13">
      <c r="C569" s="208" t="s">
        <v>2</v>
      </c>
      <c r="M569" s="211"/>
    </row>
    <row r="570" spans="3:13">
      <c r="C570" s="208" t="s">
        <v>2</v>
      </c>
      <c r="M570" s="211"/>
    </row>
    <row r="571" spans="3:13">
      <c r="C571" s="208" t="s">
        <v>2</v>
      </c>
      <c r="M571" s="211"/>
    </row>
    <row r="572" spans="3:13">
      <c r="C572" s="208" t="s">
        <v>2</v>
      </c>
      <c r="M572" s="211"/>
    </row>
    <row r="573" spans="3:13">
      <c r="C573" s="208" t="s">
        <v>2</v>
      </c>
      <c r="M573" s="211"/>
    </row>
    <row r="574" spans="3:13">
      <c r="C574" s="208" t="s">
        <v>2</v>
      </c>
      <c r="M574" s="211"/>
    </row>
    <row r="575" spans="3:13">
      <c r="C575" s="208" t="s">
        <v>2</v>
      </c>
      <c r="M575" s="211"/>
    </row>
    <row r="576" spans="3:13">
      <c r="C576" s="208" t="s">
        <v>2</v>
      </c>
      <c r="M576" s="211"/>
    </row>
    <row r="577" spans="3:13">
      <c r="C577" s="208" t="s">
        <v>2</v>
      </c>
      <c r="M577" s="211"/>
    </row>
    <row r="578" spans="3:13">
      <c r="C578" s="208" t="s">
        <v>2</v>
      </c>
      <c r="M578" s="211"/>
    </row>
    <row r="579" spans="3:13">
      <c r="C579" s="208" t="s">
        <v>2</v>
      </c>
      <c r="M579" s="211"/>
    </row>
    <row r="580" spans="3:13">
      <c r="C580" s="208" t="s">
        <v>2</v>
      </c>
      <c r="M580" s="211"/>
    </row>
    <row r="581" spans="3:13">
      <c r="C581" s="208" t="s">
        <v>2</v>
      </c>
      <c r="M581" s="211"/>
    </row>
    <row r="582" spans="3:13">
      <c r="C582" s="208" t="s">
        <v>2</v>
      </c>
      <c r="M582" s="211"/>
    </row>
    <row r="583" spans="3:13">
      <c r="C583" s="208" t="s">
        <v>2</v>
      </c>
      <c r="M583" s="211"/>
    </row>
    <row r="584" spans="3:13">
      <c r="C584" s="208" t="s">
        <v>2</v>
      </c>
      <c r="M584" s="211"/>
    </row>
    <row r="585" spans="3:13">
      <c r="C585" s="208" t="s">
        <v>2</v>
      </c>
      <c r="M585" s="211"/>
    </row>
    <row r="586" spans="3:13">
      <c r="C586" s="208" t="s">
        <v>2</v>
      </c>
      <c r="M586" s="211"/>
    </row>
    <row r="587" spans="3:13">
      <c r="C587" s="208" t="s">
        <v>2</v>
      </c>
      <c r="M587" s="211"/>
    </row>
    <row r="588" spans="3:13">
      <c r="C588" s="208" t="s">
        <v>2</v>
      </c>
      <c r="M588" s="211"/>
    </row>
    <row r="589" spans="3:13">
      <c r="C589" s="208" t="s">
        <v>2</v>
      </c>
      <c r="M589" s="211"/>
    </row>
    <row r="590" spans="3:13">
      <c r="C590" s="208" t="s">
        <v>2</v>
      </c>
      <c r="M590" s="211"/>
    </row>
    <row r="591" spans="3:13">
      <c r="C591" s="208" t="s">
        <v>2</v>
      </c>
      <c r="M591" s="211"/>
    </row>
    <row r="592" spans="3:13">
      <c r="C592" s="208" t="s">
        <v>2</v>
      </c>
      <c r="M592" s="211"/>
    </row>
    <row r="593" spans="3:13">
      <c r="C593" s="208" t="s">
        <v>2</v>
      </c>
      <c r="M593" s="211"/>
    </row>
    <row r="594" spans="3:13">
      <c r="C594" s="208" t="s">
        <v>2</v>
      </c>
      <c r="M594" s="211"/>
    </row>
    <row r="595" spans="3:13">
      <c r="C595" s="208" t="s">
        <v>2</v>
      </c>
      <c r="M595" s="211"/>
    </row>
    <row r="596" spans="3:13">
      <c r="C596" s="208" t="s">
        <v>2</v>
      </c>
      <c r="M596" s="211"/>
    </row>
    <row r="597" spans="3:13">
      <c r="C597" s="208" t="s">
        <v>2</v>
      </c>
      <c r="M597" s="211"/>
    </row>
    <row r="598" spans="3:13">
      <c r="C598" s="208" t="s">
        <v>2</v>
      </c>
      <c r="M598" s="211"/>
    </row>
    <row r="599" spans="3:13">
      <c r="C599" s="208" t="s">
        <v>2</v>
      </c>
      <c r="M599" s="211"/>
    </row>
    <row r="600" spans="3:13">
      <c r="C600" s="208" t="s">
        <v>2</v>
      </c>
      <c r="M600" s="211"/>
    </row>
    <row r="601" spans="3:13">
      <c r="C601" s="208" t="s">
        <v>2</v>
      </c>
      <c r="M601" s="211"/>
    </row>
    <row r="602" spans="3:13">
      <c r="C602" s="208" t="s">
        <v>2</v>
      </c>
      <c r="M602" s="211"/>
    </row>
    <row r="603" spans="3:13">
      <c r="C603" s="208" t="s">
        <v>2</v>
      </c>
      <c r="M603" s="211"/>
    </row>
    <row r="604" spans="3:13">
      <c r="C604" s="208" t="s">
        <v>2</v>
      </c>
      <c r="M604" s="211"/>
    </row>
    <row r="605" spans="3:13">
      <c r="C605" s="208" t="s">
        <v>2</v>
      </c>
      <c r="M605" s="211"/>
    </row>
    <row r="606" spans="3:13">
      <c r="C606" s="208" t="s">
        <v>2</v>
      </c>
      <c r="M606" s="211"/>
    </row>
    <row r="607" spans="3:13">
      <c r="C607" s="208" t="s">
        <v>2</v>
      </c>
      <c r="M607" s="211"/>
    </row>
    <row r="608" spans="3:13">
      <c r="C608" s="208" t="s">
        <v>2</v>
      </c>
      <c r="M608" s="211"/>
    </row>
    <row r="609" spans="3:13">
      <c r="C609" s="208" t="s">
        <v>2</v>
      </c>
      <c r="M609" s="211"/>
    </row>
    <row r="610" spans="3:13">
      <c r="C610" s="208" t="s">
        <v>2</v>
      </c>
      <c r="M610" s="211"/>
    </row>
    <row r="611" spans="3:13">
      <c r="C611" s="208" t="s">
        <v>2</v>
      </c>
      <c r="M611" s="211"/>
    </row>
    <row r="612" spans="3:13">
      <c r="C612" s="208" t="s">
        <v>2</v>
      </c>
      <c r="M612" s="211"/>
    </row>
    <row r="613" spans="3:13">
      <c r="C613" s="208" t="s">
        <v>2</v>
      </c>
      <c r="M613" s="211"/>
    </row>
    <row r="614" spans="3:13">
      <c r="C614" s="208" t="s">
        <v>2</v>
      </c>
      <c r="M614" s="211"/>
    </row>
    <row r="615" spans="3:13">
      <c r="C615" s="208" t="s">
        <v>2</v>
      </c>
      <c r="M615" s="211"/>
    </row>
    <row r="616" spans="3:13">
      <c r="C616" s="208" t="s">
        <v>2</v>
      </c>
      <c r="M616" s="211"/>
    </row>
    <row r="617" spans="3:13">
      <c r="C617" s="208" t="s">
        <v>2</v>
      </c>
      <c r="M617" s="211"/>
    </row>
    <row r="618" spans="3:13">
      <c r="C618" s="208" t="s">
        <v>2</v>
      </c>
      <c r="M618" s="211"/>
    </row>
    <row r="619" spans="3:13">
      <c r="C619" s="208" t="s">
        <v>2</v>
      </c>
      <c r="M619" s="211"/>
    </row>
    <row r="620" spans="3:13">
      <c r="C620" s="208" t="s">
        <v>2</v>
      </c>
      <c r="M620" s="211"/>
    </row>
    <row r="621" spans="3:13">
      <c r="C621" s="208" t="s">
        <v>2</v>
      </c>
      <c r="M621" s="211"/>
    </row>
    <row r="622" spans="3:13">
      <c r="C622" s="208" t="s">
        <v>2</v>
      </c>
      <c r="M622" s="211"/>
    </row>
    <row r="623" spans="3:13">
      <c r="C623" s="208" t="s">
        <v>2</v>
      </c>
      <c r="M623" s="211"/>
    </row>
    <row r="624" spans="3:13">
      <c r="C624" s="208" t="s">
        <v>2</v>
      </c>
      <c r="M624" s="211"/>
    </row>
    <row r="625" spans="3:13">
      <c r="C625" s="208" t="s">
        <v>2</v>
      </c>
      <c r="M625" s="211"/>
    </row>
    <row r="626" spans="3:13">
      <c r="C626" s="208" t="s">
        <v>2</v>
      </c>
      <c r="M626" s="211"/>
    </row>
    <row r="627" spans="3:13">
      <c r="C627" s="208" t="s">
        <v>2</v>
      </c>
      <c r="M627" s="211"/>
    </row>
    <row r="628" spans="3:13">
      <c r="C628" s="208" t="s">
        <v>2</v>
      </c>
      <c r="M628" s="211"/>
    </row>
    <row r="629" spans="3:13">
      <c r="C629" s="208" t="s">
        <v>2</v>
      </c>
      <c r="M629" s="211"/>
    </row>
    <row r="630" spans="3:13">
      <c r="C630" s="208" t="s">
        <v>2</v>
      </c>
      <c r="M630" s="211"/>
    </row>
    <row r="631" spans="3:13">
      <c r="C631" s="208" t="s">
        <v>2</v>
      </c>
      <c r="M631" s="211"/>
    </row>
    <row r="632" spans="3:13">
      <c r="C632" s="208" t="s">
        <v>2</v>
      </c>
      <c r="M632" s="211"/>
    </row>
    <row r="633" spans="3:13">
      <c r="C633" s="208" t="s">
        <v>2</v>
      </c>
      <c r="M633" s="211"/>
    </row>
    <row r="634" spans="3:13">
      <c r="C634" s="208" t="s">
        <v>2</v>
      </c>
      <c r="M634" s="211"/>
    </row>
    <row r="635" spans="3:13">
      <c r="C635" s="208" t="s">
        <v>2</v>
      </c>
      <c r="M635" s="211"/>
    </row>
    <row r="636" spans="3:13">
      <c r="C636" s="208" t="s">
        <v>2</v>
      </c>
      <c r="M636" s="211"/>
    </row>
    <row r="637" spans="3:13">
      <c r="C637" s="208" t="s">
        <v>2</v>
      </c>
      <c r="M637" s="211"/>
    </row>
    <row r="638" spans="3:13">
      <c r="C638" s="208" t="s">
        <v>2</v>
      </c>
      <c r="M638" s="211"/>
    </row>
    <row r="639" spans="3:13">
      <c r="C639" s="208" t="s">
        <v>2</v>
      </c>
      <c r="M639" s="211"/>
    </row>
    <row r="640" spans="3:13">
      <c r="C640" s="208" t="s">
        <v>2</v>
      </c>
      <c r="M640" s="211"/>
    </row>
    <row r="641" spans="3:13">
      <c r="C641" s="208" t="s">
        <v>2</v>
      </c>
      <c r="M641" s="211"/>
    </row>
    <row r="642" spans="3:13">
      <c r="C642" s="208" t="s">
        <v>2</v>
      </c>
      <c r="M642" s="211"/>
    </row>
    <row r="643" spans="3:13">
      <c r="C643" s="208" t="s">
        <v>2</v>
      </c>
      <c r="M643" s="211"/>
    </row>
    <row r="644" spans="3:13">
      <c r="C644" s="208" t="s">
        <v>2</v>
      </c>
      <c r="M644" s="211"/>
    </row>
    <row r="645" spans="3:13">
      <c r="C645" s="208" t="s">
        <v>2</v>
      </c>
      <c r="M645" s="211"/>
    </row>
    <row r="646" spans="3:13">
      <c r="C646" s="208" t="s">
        <v>2</v>
      </c>
      <c r="M646" s="211"/>
    </row>
    <row r="647" spans="3:13">
      <c r="C647" s="208" t="s">
        <v>2</v>
      </c>
      <c r="M647" s="211"/>
    </row>
    <row r="648" spans="3:13">
      <c r="C648" s="208" t="s">
        <v>2</v>
      </c>
      <c r="M648" s="211"/>
    </row>
    <row r="649" spans="3:13">
      <c r="C649" s="208" t="s">
        <v>2</v>
      </c>
      <c r="M649" s="211"/>
    </row>
    <row r="650" spans="3:13">
      <c r="C650" s="208" t="s">
        <v>2</v>
      </c>
      <c r="M650" s="211"/>
    </row>
    <row r="651" spans="3:13">
      <c r="C651" s="208" t="s">
        <v>2</v>
      </c>
      <c r="M651" s="211"/>
    </row>
    <row r="652" spans="3:13">
      <c r="C652" s="208" t="s">
        <v>2</v>
      </c>
      <c r="M652" s="211"/>
    </row>
    <row r="653" spans="3:13">
      <c r="C653" s="208" t="s">
        <v>2</v>
      </c>
    </row>
    <row r="654" spans="3:13">
      <c r="C654" s="208" t="s">
        <v>2</v>
      </c>
    </row>
    <row r="655" spans="3:13">
      <c r="C655" s="208" t="s">
        <v>2</v>
      </c>
    </row>
    <row r="656" spans="3:13">
      <c r="C656" s="208" t="s">
        <v>2</v>
      </c>
    </row>
    <row r="657" spans="3:3">
      <c r="C657" s="208" t="s">
        <v>2</v>
      </c>
    </row>
    <row r="658" spans="3:3">
      <c r="C658" s="208" t="s">
        <v>2</v>
      </c>
    </row>
    <row r="659" spans="3:3">
      <c r="C659" s="208" t="s">
        <v>2</v>
      </c>
    </row>
    <row r="660" spans="3:3">
      <c r="C660" s="208" t="s">
        <v>2</v>
      </c>
    </row>
    <row r="661" spans="3:3">
      <c r="C661" s="208" t="s">
        <v>2</v>
      </c>
    </row>
    <row r="662" spans="3:3">
      <c r="C662" s="208" t="s">
        <v>2</v>
      </c>
    </row>
    <row r="663" spans="3:3">
      <c r="C663" s="208" t="s">
        <v>2</v>
      </c>
    </row>
    <row r="664" spans="3:3">
      <c r="C664" s="208" t="s">
        <v>2</v>
      </c>
    </row>
    <row r="665" spans="3:3">
      <c r="C665" s="208" t="s">
        <v>2</v>
      </c>
    </row>
    <row r="666" spans="3:3">
      <c r="C666" s="208" t="s">
        <v>2</v>
      </c>
    </row>
    <row r="667" spans="3:3">
      <c r="C667" s="208" t="s">
        <v>2</v>
      </c>
    </row>
    <row r="668" spans="3:3">
      <c r="C668" s="208" t="s">
        <v>2</v>
      </c>
    </row>
    <row r="669" spans="3:3">
      <c r="C669" s="208" t="s">
        <v>2</v>
      </c>
    </row>
    <row r="670" spans="3:3">
      <c r="C670" s="208" t="s">
        <v>2</v>
      </c>
    </row>
    <row r="671" spans="3:3">
      <c r="C671" s="208" t="s">
        <v>2</v>
      </c>
    </row>
    <row r="672" spans="3:3">
      <c r="C672" s="208" t="s">
        <v>2</v>
      </c>
    </row>
    <row r="673" spans="3:3">
      <c r="C673" s="208" t="s">
        <v>2</v>
      </c>
    </row>
    <row r="674" spans="3:3">
      <c r="C674" s="208" t="s">
        <v>2</v>
      </c>
    </row>
    <row r="675" spans="3:3">
      <c r="C675" s="208" t="s">
        <v>2</v>
      </c>
    </row>
    <row r="676" spans="3:3">
      <c r="C676" s="208" t="s">
        <v>2</v>
      </c>
    </row>
    <row r="677" spans="3:3">
      <c r="C677" s="208" t="s">
        <v>2</v>
      </c>
    </row>
    <row r="678" spans="3:3">
      <c r="C678" s="208" t="s">
        <v>2</v>
      </c>
    </row>
    <row r="679" spans="3:3">
      <c r="C679" s="208" t="s">
        <v>2</v>
      </c>
    </row>
    <row r="680" spans="3:3">
      <c r="C680" s="208" t="s">
        <v>2</v>
      </c>
    </row>
    <row r="681" spans="3:3">
      <c r="C681" s="208" t="s">
        <v>2</v>
      </c>
    </row>
    <row r="682" spans="3:3">
      <c r="C682" s="208" t="s">
        <v>2</v>
      </c>
    </row>
    <row r="683" spans="3:3">
      <c r="C683" s="208" t="s">
        <v>2</v>
      </c>
    </row>
    <row r="684" spans="3:3">
      <c r="C684" s="208" t="s">
        <v>2</v>
      </c>
    </row>
    <row r="685" spans="3:3">
      <c r="C685" s="208" t="s">
        <v>2</v>
      </c>
    </row>
    <row r="686" spans="3:3">
      <c r="C686" s="208" t="s">
        <v>2</v>
      </c>
    </row>
    <row r="687" spans="3:3">
      <c r="C687" s="208" t="s">
        <v>2</v>
      </c>
    </row>
    <row r="688" spans="3:3">
      <c r="C688" s="208" t="s">
        <v>2</v>
      </c>
    </row>
    <row r="689" spans="3:3">
      <c r="C689" s="208" t="s">
        <v>2</v>
      </c>
    </row>
    <row r="690" spans="3:3">
      <c r="C690" s="208" t="s">
        <v>2</v>
      </c>
    </row>
    <row r="691" spans="3:3">
      <c r="C691" s="208" t="s">
        <v>2</v>
      </c>
    </row>
    <row r="692" spans="3:3">
      <c r="C692" s="208" t="s">
        <v>2</v>
      </c>
    </row>
    <row r="693" spans="3:3">
      <c r="C693" s="208" t="s">
        <v>2</v>
      </c>
    </row>
    <row r="694" spans="3:3">
      <c r="C694" s="208" t="s">
        <v>2</v>
      </c>
    </row>
    <row r="695" spans="3:3">
      <c r="C695" s="208" t="s">
        <v>2</v>
      </c>
    </row>
    <row r="696" spans="3:3">
      <c r="C696" s="208" t="s">
        <v>2</v>
      </c>
    </row>
    <row r="697" spans="3:3">
      <c r="C697" s="208" t="s">
        <v>2</v>
      </c>
    </row>
    <row r="698" spans="3:3">
      <c r="C698" s="208" t="s">
        <v>2</v>
      </c>
    </row>
    <row r="699" spans="3:3">
      <c r="C699" s="208" t="s">
        <v>2</v>
      </c>
    </row>
    <row r="700" spans="3:3">
      <c r="C700" s="208" t="s">
        <v>2</v>
      </c>
    </row>
    <row r="701" spans="3:3">
      <c r="C701" s="208" t="s">
        <v>2</v>
      </c>
    </row>
    <row r="702" spans="3:3">
      <c r="C702" s="208" t="s">
        <v>2</v>
      </c>
    </row>
    <row r="703" spans="3:3">
      <c r="C703" s="208" t="s">
        <v>2</v>
      </c>
    </row>
    <row r="704" spans="3:3">
      <c r="C704" s="208" t="s">
        <v>2</v>
      </c>
    </row>
    <row r="705" spans="3:3">
      <c r="C705" s="208" t="s">
        <v>2</v>
      </c>
    </row>
    <row r="706" spans="3:3">
      <c r="C706" s="208" t="s">
        <v>2</v>
      </c>
    </row>
    <row r="707" spans="3:3">
      <c r="C707" s="208" t="s">
        <v>2</v>
      </c>
    </row>
    <row r="708" spans="3:3">
      <c r="C708" s="208" t="s">
        <v>2</v>
      </c>
    </row>
    <row r="709" spans="3:3">
      <c r="C709" s="208" t="s">
        <v>2</v>
      </c>
    </row>
    <row r="710" spans="3:3">
      <c r="C710" s="208" t="s">
        <v>2</v>
      </c>
    </row>
    <row r="711" spans="3:3">
      <c r="C711" s="208" t="s">
        <v>2</v>
      </c>
    </row>
    <row r="712" spans="3:3">
      <c r="C712" s="208" t="s">
        <v>2</v>
      </c>
    </row>
    <row r="713" spans="3:3">
      <c r="C713" s="208" t="s">
        <v>2</v>
      </c>
    </row>
    <row r="714" spans="3:3">
      <c r="C714" s="208" t="s">
        <v>2</v>
      </c>
    </row>
    <row r="715" spans="3:3">
      <c r="C715" s="208" t="s">
        <v>2</v>
      </c>
    </row>
    <row r="716" spans="3:3">
      <c r="C716" s="208" t="s">
        <v>2</v>
      </c>
    </row>
    <row r="717" spans="3:3">
      <c r="C717" s="208" t="s">
        <v>2</v>
      </c>
    </row>
    <row r="718" spans="3:3">
      <c r="C718" s="208" t="s">
        <v>2</v>
      </c>
    </row>
    <row r="719" spans="3:3">
      <c r="C719" s="208" t="s">
        <v>2</v>
      </c>
    </row>
    <row r="720" spans="3:3">
      <c r="C720" s="208" t="s">
        <v>2</v>
      </c>
    </row>
    <row r="721" spans="3:3">
      <c r="C721" s="208" t="s">
        <v>2</v>
      </c>
    </row>
    <row r="722" spans="3:3">
      <c r="C722" s="208" t="s">
        <v>2</v>
      </c>
    </row>
    <row r="723" spans="3:3">
      <c r="C723" s="208" t="s">
        <v>2</v>
      </c>
    </row>
    <row r="724" spans="3:3">
      <c r="C724" s="208" t="s">
        <v>2</v>
      </c>
    </row>
    <row r="725" spans="3:3">
      <c r="C725" s="208" t="s">
        <v>2</v>
      </c>
    </row>
    <row r="726" spans="3:3">
      <c r="C726" s="208" t="s">
        <v>2</v>
      </c>
    </row>
    <row r="727" spans="3:3">
      <c r="C727" s="208" t="s">
        <v>2</v>
      </c>
    </row>
    <row r="728" spans="3:3">
      <c r="C728" s="208" t="s">
        <v>2</v>
      </c>
    </row>
    <row r="729" spans="3:3">
      <c r="C729" s="208" t="s">
        <v>2</v>
      </c>
    </row>
    <row r="730" spans="3:3">
      <c r="C730" s="208" t="s">
        <v>2</v>
      </c>
    </row>
    <row r="731" spans="3:3">
      <c r="C731" s="208" t="s">
        <v>2</v>
      </c>
    </row>
    <row r="732" spans="3:3">
      <c r="C732" s="208" t="s">
        <v>2</v>
      </c>
    </row>
    <row r="733" spans="3:3">
      <c r="C733" s="208" t="s">
        <v>2</v>
      </c>
    </row>
    <row r="734" spans="3:3">
      <c r="C734" s="208" t="s">
        <v>2</v>
      </c>
    </row>
    <row r="735" spans="3:3">
      <c r="C735" s="208" t="s">
        <v>2</v>
      </c>
    </row>
    <row r="736" spans="3:3">
      <c r="C736" s="208" t="s">
        <v>2</v>
      </c>
    </row>
    <row r="737" spans="3:3">
      <c r="C737" s="208" t="s">
        <v>2</v>
      </c>
    </row>
    <row r="738" spans="3:3">
      <c r="C738" s="208" t="s">
        <v>2</v>
      </c>
    </row>
    <row r="739" spans="3:3">
      <c r="C739" s="208" t="s">
        <v>2</v>
      </c>
    </row>
    <row r="740" spans="3:3">
      <c r="C740" s="208" t="s">
        <v>2</v>
      </c>
    </row>
    <row r="741" spans="3:3">
      <c r="C741" s="208" t="s">
        <v>2</v>
      </c>
    </row>
    <row r="742" spans="3:3">
      <c r="C742" s="208" t="s">
        <v>2</v>
      </c>
    </row>
    <row r="743" spans="3:3">
      <c r="C743" s="208" t="s">
        <v>2</v>
      </c>
    </row>
    <row r="744" spans="3:3">
      <c r="C744" s="208" t="s">
        <v>2</v>
      </c>
    </row>
    <row r="745" spans="3:3">
      <c r="C745" s="208" t="s">
        <v>2</v>
      </c>
    </row>
    <row r="746" spans="3:3">
      <c r="C746" s="208" t="s">
        <v>2</v>
      </c>
    </row>
    <row r="747" spans="3:3">
      <c r="C747" s="208" t="s">
        <v>2</v>
      </c>
    </row>
    <row r="748" spans="3:3">
      <c r="C748" s="208" t="s">
        <v>2</v>
      </c>
    </row>
    <row r="749" spans="3:3">
      <c r="C749" s="208" t="s">
        <v>2</v>
      </c>
    </row>
    <row r="750" spans="3:3">
      <c r="C750" s="208" t="s">
        <v>2</v>
      </c>
    </row>
    <row r="751" spans="3:3">
      <c r="C751" s="208" t="s">
        <v>2</v>
      </c>
    </row>
    <row r="752" spans="3:3">
      <c r="C752" s="208" t="s">
        <v>2</v>
      </c>
    </row>
    <row r="753" spans="3:3">
      <c r="C753" s="208" t="s">
        <v>2</v>
      </c>
    </row>
    <row r="754" spans="3:3">
      <c r="C754" s="208" t="s">
        <v>2</v>
      </c>
    </row>
    <row r="755" spans="3:3">
      <c r="C755" s="208" t="s">
        <v>2</v>
      </c>
    </row>
    <row r="756" spans="3:3">
      <c r="C756" s="208" t="s">
        <v>2</v>
      </c>
    </row>
    <row r="757" spans="3:3">
      <c r="C757" s="208" t="s">
        <v>2</v>
      </c>
    </row>
    <row r="758" spans="3:3">
      <c r="C758" s="208" t="s">
        <v>2</v>
      </c>
    </row>
    <row r="759" spans="3:3">
      <c r="C759" s="208" t="s">
        <v>2</v>
      </c>
    </row>
    <row r="760" spans="3:3">
      <c r="C760" s="208" t="s">
        <v>2</v>
      </c>
    </row>
    <row r="761" spans="3:3">
      <c r="C761" s="208" t="s">
        <v>2</v>
      </c>
    </row>
    <row r="762" spans="3:3">
      <c r="C762" s="208" t="s">
        <v>2</v>
      </c>
    </row>
    <row r="763" spans="3:3">
      <c r="C763" s="208" t="s">
        <v>2</v>
      </c>
    </row>
    <row r="764" spans="3:3">
      <c r="C764" s="208" t="s">
        <v>2</v>
      </c>
    </row>
    <row r="765" spans="3:3">
      <c r="C765" s="208" t="s">
        <v>2</v>
      </c>
    </row>
    <row r="766" spans="3:3">
      <c r="C766" s="208" t="s">
        <v>2</v>
      </c>
    </row>
    <row r="767" spans="3:3">
      <c r="C767" s="208" t="s">
        <v>2</v>
      </c>
    </row>
    <row r="768" spans="3:3">
      <c r="C768" s="208" t="s">
        <v>2</v>
      </c>
    </row>
    <row r="769" spans="3:3">
      <c r="C769" s="208" t="s">
        <v>2</v>
      </c>
    </row>
    <row r="770" spans="3:3">
      <c r="C770" s="208" t="s">
        <v>2</v>
      </c>
    </row>
    <row r="771" spans="3:3">
      <c r="C771" s="208" t="s">
        <v>2</v>
      </c>
    </row>
    <row r="772" spans="3:3">
      <c r="C772" s="208" t="s">
        <v>2</v>
      </c>
    </row>
    <row r="773" spans="3:3">
      <c r="C773" s="208" t="s">
        <v>2</v>
      </c>
    </row>
    <row r="774" spans="3:3">
      <c r="C774" s="208" t="s">
        <v>2</v>
      </c>
    </row>
    <row r="775" spans="3:3">
      <c r="C775" s="208" t="s">
        <v>2</v>
      </c>
    </row>
    <row r="776" spans="3:3">
      <c r="C776" s="208" t="s">
        <v>2</v>
      </c>
    </row>
    <row r="777" spans="3:3">
      <c r="C777" s="208" t="s">
        <v>2</v>
      </c>
    </row>
    <row r="778" spans="3:3">
      <c r="C778" s="208" t="s">
        <v>2</v>
      </c>
    </row>
    <row r="779" spans="3:3">
      <c r="C779" s="208" t="s">
        <v>2</v>
      </c>
    </row>
    <row r="780" spans="3:3">
      <c r="C780" s="208" t="s">
        <v>2</v>
      </c>
    </row>
    <row r="781" spans="3:3">
      <c r="C781" s="208" t="s">
        <v>2</v>
      </c>
    </row>
    <row r="782" spans="3:3">
      <c r="C782" s="208" t="s">
        <v>2</v>
      </c>
    </row>
    <row r="783" spans="3:3">
      <c r="C783" s="208" t="s">
        <v>2</v>
      </c>
    </row>
    <row r="784" spans="3:3">
      <c r="C784" s="208" t="s">
        <v>2</v>
      </c>
    </row>
    <row r="785" spans="3:3">
      <c r="C785" s="208" t="s">
        <v>2</v>
      </c>
    </row>
    <row r="786" spans="3:3">
      <c r="C786" s="208" t="s">
        <v>2</v>
      </c>
    </row>
    <row r="787" spans="3:3">
      <c r="C787" s="208" t="s">
        <v>2</v>
      </c>
    </row>
    <row r="788" spans="3:3">
      <c r="C788" s="208" t="s">
        <v>2</v>
      </c>
    </row>
    <row r="789" spans="3:3">
      <c r="C789" s="208" t="s">
        <v>2</v>
      </c>
    </row>
    <row r="790" spans="3:3">
      <c r="C790" s="208" t="s">
        <v>2</v>
      </c>
    </row>
    <row r="791" spans="3:3">
      <c r="C791" s="208" t="s">
        <v>2</v>
      </c>
    </row>
    <row r="792" spans="3:3">
      <c r="C792" s="208" t="s">
        <v>2</v>
      </c>
    </row>
    <row r="793" spans="3:3">
      <c r="C793" s="208" t="s">
        <v>2</v>
      </c>
    </row>
    <row r="794" spans="3:3">
      <c r="C794" s="208" t="s">
        <v>2</v>
      </c>
    </row>
    <row r="795" spans="3:3">
      <c r="C795" s="208" t="s">
        <v>2</v>
      </c>
    </row>
    <row r="796" spans="3:3">
      <c r="C796" s="208" t="s">
        <v>2</v>
      </c>
    </row>
    <row r="797" spans="3:3">
      <c r="C797" s="208" t="s">
        <v>2</v>
      </c>
    </row>
    <row r="798" spans="3:3">
      <c r="C798" s="208" t="s">
        <v>2</v>
      </c>
    </row>
    <row r="799" spans="3:3">
      <c r="C799" s="208" t="s">
        <v>2</v>
      </c>
    </row>
    <row r="800" spans="3:3">
      <c r="C800" s="208" t="s">
        <v>2</v>
      </c>
    </row>
    <row r="801" spans="3:3">
      <c r="C801" s="208" t="s">
        <v>2</v>
      </c>
    </row>
    <row r="802" spans="3:3">
      <c r="C802" s="208" t="s">
        <v>2</v>
      </c>
    </row>
    <row r="803" spans="3:3">
      <c r="C803" s="208" t="s">
        <v>2</v>
      </c>
    </row>
    <row r="804" spans="3:3">
      <c r="C804" s="208" t="s">
        <v>2</v>
      </c>
    </row>
    <row r="805" spans="3:3">
      <c r="C805" s="208" t="s">
        <v>2</v>
      </c>
    </row>
    <row r="806" spans="3:3">
      <c r="C806" s="208" t="s">
        <v>2</v>
      </c>
    </row>
    <row r="807" spans="3:3">
      <c r="C807" s="208" t="s">
        <v>2</v>
      </c>
    </row>
    <row r="808" spans="3:3">
      <c r="C808" s="208" t="s">
        <v>2</v>
      </c>
    </row>
    <row r="809" spans="3:3">
      <c r="C809" s="208" t="s">
        <v>2</v>
      </c>
    </row>
    <row r="810" spans="3:3">
      <c r="C810" s="208" t="s">
        <v>2</v>
      </c>
    </row>
    <row r="811" spans="3:3">
      <c r="C811" s="208" t="s">
        <v>2</v>
      </c>
    </row>
    <row r="812" spans="3:3">
      <c r="C812" s="208" t="s">
        <v>2</v>
      </c>
    </row>
    <row r="813" spans="3:3">
      <c r="C813" s="208" t="s">
        <v>2</v>
      </c>
    </row>
    <row r="814" spans="3:3">
      <c r="C814" s="208" t="s">
        <v>2</v>
      </c>
    </row>
    <row r="815" spans="3:3">
      <c r="C815" s="208" t="s">
        <v>2</v>
      </c>
    </row>
    <row r="816" spans="3:3">
      <c r="C816" s="208" t="s">
        <v>2</v>
      </c>
    </row>
    <row r="817" spans="3:3">
      <c r="C817" s="208" t="s">
        <v>2</v>
      </c>
    </row>
    <row r="818" spans="3:3">
      <c r="C818" s="208" t="s">
        <v>2</v>
      </c>
    </row>
    <row r="819" spans="3:3">
      <c r="C819" s="208" t="s">
        <v>2</v>
      </c>
    </row>
    <row r="820" spans="3:3">
      <c r="C820" s="208" t="s">
        <v>2</v>
      </c>
    </row>
    <row r="821" spans="3:3">
      <c r="C821" s="208" t="s">
        <v>2</v>
      </c>
    </row>
    <row r="822" spans="3:3">
      <c r="C822" s="208" t="s">
        <v>2</v>
      </c>
    </row>
    <row r="823" spans="3:3">
      <c r="C823" s="208" t="s">
        <v>2</v>
      </c>
    </row>
    <row r="824" spans="3:3">
      <c r="C824" s="208" t="s">
        <v>2</v>
      </c>
    </row>
    <row r="825" spans="3:3">
      <c r="C825" s="208" t="s">
        <v>2</v>
      </c>
    </row>
    <row r="826" spans="3:3">
      <c r="C826" s="208" t="s">
        <v>2</v>
      </c>
    </row>
    <row r="827" spans="3:3">
      <c r="C827" s="208" t="s">
        <v>2</v>
      </c>
    </row>
    <row r="828" spans="3:3">
      <c r="C828" s="208" t="s">
        <v>2</v>
      </c>
    </row>
    <row r="829" spans="3:3">
      <c r="C829" s="208" t="s">
        <v>2</v>
      </c>
    </row>
    <row r="830" spans="3:3">
      <c r="C830" s="208" t="s">
        <v>2</v>
      </c>
    </row>
    <row r="831" spans="3:3">
      <c r="C831" s="208" t="s">
        <v>2</v>
      </c>
    </row>
    <row r="832" spans="3:3">
      <c r="C832" s="208" t="s">
        <v>2</v>
      </c>
    </row>
    <row r="833" spans="3:3">
      <c r="C833" s="208" t="s">
        <v>2</v>
      </c>
    </row>
    <row r="834" spans="3:3">
      <c r="C834" s="208" t="s">
        <v>2</v>
      </c>
    </row>
    <row r="835" spans="3:3">
      <c r="C835" s="208" t="s">
        <v>2</v>
      </c>
    </row>
    <row r="836" spans="3:3">
      <c r="C836" s="208" t="s">
        <v>2</v>
      </c>
    </row>
    <row r="837" spans="3:3">
      <c r="C837" s="208" t="s">
        <v>2</v>
      </c>
    </row>
    <row r="838" spans="3:3">
      <c r="C838" s="208" t="s">
        <v>2</v>
      </c>
    </row>
    <row r="839" spans="3:3">
      <c r="C839" s="208" t="s">
        <v>2</v>
      </c>
    </row>
    <row r="840" spans="3:3">
      <c r="C840" s="208" t="s">
        <v>2</v>
      </c>
    </row>
    <row r="841" spans="3:3">
      <c r="C841" s="208" t="s">
        <v>2</v>
      </c>
    </row>
    <row r="842" spans="3:3">
      <c r="C842" s="208" t="s">
        <v>2</v>
      </c>
    </row>
    <row r="843" spans="3:3">
      <c r="C843" s="208" t="s">
        <v>2</v>
      </c>
    </row>
    <row r="844" spans="3:3">
      <c r="C844" s="208" t="s">
        <v>2</v>
      </c>
    </row>
    <row r="845" spans="3:3">
      <c r="C845" s="208" t="s">
        <v>2</v>
      </c>
    </row>
    <row r="846" spans="3:3">
      <c r="C846" s="208" t="s">
        <v>2</v>
      </c>
    </row>
    <row r="847" spans="3:3">
      <c r="C847" s="208" t="s">
        <v>2</v>
      </c>
    </row>
    <row r="848" spans="3:3">
      <c r="C848" s="208" t="s">
        <v>2</v>
      </c>
    </row>
    <row r="849" spans="3:3">
      <c r="C849" s="208" t="s">
        <v>2</v>
      </c>
    </row>
    <row r="850" spans="3:3">
      <c r="C850" s="208" t="s">
        <v>2</v>
      </c>
    </row>
    <row r="851" spans="3:3">
      <c r="C851" s="208" t="s">
        <v>2</v>
      </c>
    </row>
    <row r="852" spans="3:3">
      <c r="C852" s="208" t="s">
        <v>2</v>
      </c>
    </row>
    <row r="853" spans="3:3">
      <c r="C853" s="208" t="s">
        <v>2</v>
      </c>
    </row>
    <row r="854" spans="3:3">
      <c r="C854" s="208" t="s">
        <v>2</v>
      </c>
    </row>
    <row r="855" spans="3:3">
      <c r="C855" s="208" t="s">
        <v>2</v>
      </c>
    </row>
    <row r="856" spans="3:3">
      <c r="C856" s="208" t="s">
        <v>2</v>
      </c>
    </row>
    <row r="857" spans="3:3">
      <c r="C857" s="208" t="s">
        <v>2</v>
      </c>
    </row>
    <row r="858" spans="3:3">
      <c r="C858" s="208" t="s">
        <v>2</v>
      </c>
    </row>
    <row r="859" spans="3:3">
      <c r="C859" s="208" t="s">
        <v>2</v>
      </c>
    </row>
    <row r="860" spans="3:3">
      <c r="C860" s="208" t="s">
        <v>2</v>
      </c>
    </row>
    <row r="861" spans="3:3">
      <c r="C861" s="208" t="s">
        <v>2</v>
      </c>
    </row>
    <row r="862" spans="3:3">
      <c r="C862" s="208" t="s">
        <v>2</v>
      </c>
    </row>
    <row r="863" spans="3:3">
      <c r="C863" s="208" t="s">
        <v>2</v>
      </c>
    </row>
    <row r="864" spans="3:3">
      <c r="C864" s="208" t="s">
        <v>2</v>
      </c>
    </row>
    <row r="865" spans="3:3">
      <c r="C865" s="208" t="s">
        <v>2</v>
      </c>
    </row>
    <row r="866" spans="3:3">
      <c r="C866" s="208" t="s">
        <v>2</v>
      </c>
    </row>
    <row r="867" spans="3:3">
      <c r="C867" s="208" t="s">
        <v>2</v>
      </c>
    </row>
    <row r="868" spans="3:3">
      <c r="C868" s="208" t="s">
        <v>2</v>
      </c>
    </row>
    <row r="869" spans="3:3">
      <c r="C869" s="208" t="s">
        <v>2</v>
      </c>
    </row>
    <row r="870" spans="3:3">
      <c r="C870" s="208" t="s">
        <v>2</v>
      </c>
    </row>
    <row r="871" spans="3:3">
      <c r="C871" s="208" t="s">
        <v>2</v>
      </c>
    </row>
    <row r="872" spans="3:3">
      <c r="C872" s="208" t="s">
        <v>2</v>
      </c>
    </row>
    <row r="873" spans="3:3">
      <c r="C873" s="208" t="s">
        <v>2</v>
      </c>
    </row>
    <row r="874" spans="3:3">
      <c r="C874" s="208" t="s">
        <v>2</v>
      </c>
    </row>
    <row r="875" spans="3:3">
      <c r="C875" s="208" t="s">
        <v>2</v>
      </c>
    </row>
    <row r="876" spans="3:3">
      <c r="C876" s="208" t="s">
        <v>2</v>
      </c>
    </row>
    <row r="877" spans="3:3">
      <c r="C877" s="208" t="s">
        <v>2</v>
      </c>
    </row>
    <row r="878" spans="3:3">
      <c r="C878" s="208" t="s">
        <v>2</v>
      </c>
    </row>
    <row r="879" spans="3:3">
      <c r="C879" s="208" t="s">
        <v>2</v>
      </c>
    </row>
    <row r="880" spans="3:3">
      <c r="C880" s="208" t="s">
        <v>2</v>
      </c>
    </row>
    <row r="881" spans="3:3">
      <c r="C881" s="208" t="s">
        <v>2</v>
      </c>
    </row>
    <row r="882" spans="3:3">
      <c r="C882" s="208" t="s">
        <v>2</v>
      </c>
    </row>
    <row r="883" spans="3:3">
      <c r="C883" s="208" t="s">
        <v>2</v>
      </c>
    </row>
    <row r="884" spans="3:3">
      <c r="C884" s="208" t="s">
        <v>2</v>
      </c>
    </row>
    <row r="885" spans="3:3">
      <c r="C885" s="208" t="s">
        <v>2</v>
      </c>
    </row>
    <row r="886" spans="3:3">
      <c r="C886" s="208" t="s">
        <v>2</v>
      </c>
    </row>
    <row r="887" spans="3:3">
      <c r="C887" s="208" t="s">
        <v>2</v>
      </c>
    </row>
    <row r="888" spans="3:3">
      <c r="C888" s="208" t="s">
        <v>2</v>
      </c>
    </row>
    <row r="889" spans="3:3">
      <c r="C889" s="208" t="s">
        <v>2</v>
      </c>
    </row>
    <row r="890" spans="3:3">
      <c r="C890" s="208" t="s">
        <v>2</v>
      </c>
    </row>
    <row r="891" spans="3:3">
      <c r="C891" s="208" t="s">
        <v>2</v>
      </c>
    </row>
    <row r="892" spans="3:3">
      <c r="C892" s="208" t="s">
        <v>2</v>
      </c>
    </row>
    <row r="893" spans="3:3">
      <c r="C893" s="208" t="s">
        <v>2</v>
      </c>
    </row>
    <row r="894" spans="3:3">
      <c r="C894" s="208" t="s">
        <v>2</v>
      </c>
    </row>
    <row r="895" spans="3:3">
      <c r="C895" s="208" t="s">
        <v>2</v>
      </c>
    </row>
    <row r="896" spans="3:3">
      <c r="C896" s="208" t="s">
        <v>2</v>
      </c>
    </row>
    <row r="897" spans="3:3">
      <c r="C897" s="208" t="s">
        <v>2</v>
      </c>
    </row>
    <row r="898" spans="3:3">
      <c r="C898" s="208" t="s">
        <v>2</v>
      </c>
    </row>
    <row r="899" spans="3:3">
      <c r="C899" s="208" t="s">
        <v>2</v>
      </c>
    </row>
    <row r="900" spans="3:3">
      <c r="C900" s="208" t="s">
        <v>2</v>
      </c>
    </row>
    <row r="901" spans="3:3">
      <c r="C901" s="208" t="s">
        <v>2</v>
      </c>
    </row>
    <row r="902" spans="3:3">
      <c r="C902" s="208" t="s">
        <v>2</v>
      </c>
    </row>
    <row r="903" spans="3:3">
      <c r="C903" s="208" t="s">
        <v>2</v>
      </c>
    </row>
    <row r="904" spans="3:3">
      <c r="C904" s="208" t="s">
        <v>2</v>
      </c>
    </row>
    <row r="905" spans="3:3">
      <c r="C905" s="208" t="s">
        <v>2</v>
      </c>
    </row>
    <row r="906" spans="3:3">
      <c r="C906" s="208" t="s">
        <v>2</v>
      </c>
    </row>
    <row r="907" spans="3:3">
      <c r="C907" s="208" t="s">
        <v>2</v>
      </c>
    </row>
    <row r="908" spans="3:3">
      <c r="C908" s="208" t="s">
        <v>2</v>
      </c>
    </row>
    <row r="909" spans="3:3">
      <c r="C909" s="208" t="s">
        <v>2</v>
      </c>
    </row>
    <row r="910" spans="3:3">
      <c r="C910" s="208" t="s">
        <v>2</v>
      </c>
    </row>
    <row r="911" spans="3:3">
      <c r="C911" s="208" t="s">
        <v>2</v>
      </c>
    </row>
    <row r="912" spans="3:3">
      <c r="C912" s="208" t="s">
        <v>2</v>
      </c>
    </row>
    <row r="913" spans="3:3">
      <c r="C913" s="208" t="s">
        <v>2</v>
      </c>
    </row>
    <row r="914" spans="3:3">
      <c r="C914" s="208" t="s">
        <v>2</v>
      </c>
    </row>
    <row r="915" spans="3:3">
      <c r="C915" s="208" t="s">
        <v>2</v>
      </c>
    </row>
    <row r="916" spans="3:3">
      <c r="C916" s="208" t="s">
        <v>2</v>
      </c>
    </row>
  </sheetData>
  <sheetProtection algorithmName="SHA-512" hashValue="gtZ6Ws3mUb6mWLLie9T3um3xRFQl9xhwBisaGBQ2amYtefL6a0f8xwvm3oE0xW8tCZcBYqGN+6TBsly39R+W0g==" saltValue="VOht2pjboJNs/w3Mv8QWog==" spinCount="100000" sheet="1" objects="1" scenarios="1"/>
  <dataConsolidate/>
  <mergeCells count="8">
    <mergeCell ref="S14:T14"/>
    <mergeCell ref="Y19:Z19"/>
    <mergeCell ref="I1:L1"/>
    <mergeCell ref="N1:Q1"/>
    <mergeCell ref="B2:D2"/>
    <mergeCell ref="L2:N2"/>
    <mergeCell ref="D13:P13"/>
    <mergeCell ref="D14:P14"/>
  </mergeCells>
  <phoneticPr fontId="89" type="noConversion"/>
  <conditionalFormatting sqref="C35">
    <cfRule type="expression" dxfId="43" priority="51" stopIfTrue="1">
      <formula>AND(C35="",B35&lt;&gt;"")</formula>
    </cfRule>
  </conditionalFormatting>
  <conditionalFormatting sqref="Y39 Y33:Y37 V20:V21 N6:O7 W6:W7 V8:V16 L11 V27:V30 W25:W26">
    <cfRule type="cellIs" dxfId="42" priority="50" stopIfTrue="1" operator="greaterThan">
      <formula>$M$6</formula>
    </cfRule>
  </conditionalFormatting>
  <conditionalFormatting sqref="P33:R34 R27:R30 S26">
    <cfRule type="cellIs" dxfId="41" priority="49" stopIfTrue="1" operator="lessThan">
      <formula>0</formula>
    </cfRule>
  </conditionalFormatting>
  <conditionalFormatting sqref="I11 R31 T40:T43 U40:V47 T45:T46 P35:R65">
    <cfRule type="cellIs" dxfId="40" priority="48" stopIfTrue="1" operator="lessThan">
      <formula>0</formula>
    </cfRule>
  </conditionalFormatting>
  <conditionalFormatting sqref="O34">
    <cfRule type="cellIs" dxfId="39" priority="47" stopIfTrue="1" operator="equal">
      <formula>"""** ERROR **"""</formula>
    </cfRule>
  </conditionalFormatting>
  <conditionalFormatting sqref="O35:O65">
    <cfRule type="cellIs" dxfId="38" priority="46" stopIfTrue="1" operator="equal">
      <formula>"DATE ERROR"</formula>
    </cfRule>
  </conditionalFormatting>
  <conditionalFormatting sqref="I10">
    <cfRule type="cellIs" dxfId="37" priority="45" stopIfTrue="1" operator="greaterThan">
      <formula>$I$9</formula>
    </cfRule>
  </conditionalFormatting>
  <conditionalFormatting sqref="C35">
    <cfRule type="expression" dxfId="36" priority="44" stopIfTrue="1">
      <formula>AND(C35="",B35&lt;&gt;"")</formula>
    </cfRule>
  </conditionalFormatting>
  <conditionalFormatting sqref="C35">
    <cfRule type="expression" dxfId="35" priority="43" stopIfTrue="1">
      <formula>AND(C35="",B35&lt;&gt;"")</formula>
    </cfRule>
  </conditionalFormatting>
  <conditionalFormatting sqref="N1">
    <cfRule type="containsText" dxfId="34" priority="42" stopIfTrue="1" operator="containsText" text="&lt;-- Please enter NSF Academic salary. Enter zero if none.">
      <formula>NOT(ISERROR(SEARCH("&lt;-- Please enter NSF Academic salary. Enter zero if none.",N1)))</formula>
    </cfRule>
  </conditionalFormatting>
  <conditionalFormatting sqref="D35:F65">
    <cfRule type="expression" dxfId="33" priority="41" stopIfTrue="1">
      <formula>AND(D35="",C35&lt;&gt;"")</formula>
    </cfRule>
  </conditionalFormatting>
  <conditionalFormatting sqref="D26:J26 L26">
    <cfRule type="expression" dxfId="32" priority="39" stopIfTrue="1">
      <formula>INDEX($A$1:$M26,ROW()-1,COLUMN())=INDEX($A$1:$M26,ROW(),COLUMN())</formula>
    </cfRule>
    <cfRule type="expression" dxfId="31" priority="40" stopIfTrue="1">
      <formula>INDEX($A$1:$M26,ROW()-1,COLUMN())&lt;INDEX($A$1:$M26,ROW(),COLUMN())</formula>
    </cfRule>
  </conditionalFormatting>
  <conditionalFormatting sqref="L8:L10">
    <cfRule type="cellIs" dxfId="30" priority="38" stopIfTrue="1" operator="greaterThan">
      <formula>$M$6</formula>
    </cfRule>
  </conditionalFormatting>
  <conditionalFormatting sqref="C36:C65">
    <cfRule type="expression" dxfId="29" priority="37" stopIfTrue="1">
      <formula>AND(C36="",B36&lt;&gt;"")</formula>
    </cfRule>
  </conditionalFormatting>
  <conditionalFormatting sqref="C36:C65">
    <cfRule type="expression" dxfId="28" priority="36" stopIfTrue="1">
      <formula>AND(C36="",B36&lt;&gt;"")</formula>
    </cfRule>
  </conditionalFormatting>
  <conditionalFormatting sqref="C36:C65">
    <cfRule type="expression" dxfId="27" priority="35" stopIfTrue="1">
      <formula>AND(C36="",B36&lt;&gt;"")</formula>
    </cfRule>
  </conditionalFormatting>
  <dataValidations count="6">
    <dataValidation type="decimal" allowBlank="1" showInputMessage="1" showErrorMessage="1" sqref="M26" xr:uid="{00000000-0002-0000-0200-000000000000}">
      <formula1>0</formula1>
      <formula2>1</formula2>
    </dataValidation>
    <dataValidation type="list" allowBlank="1" showInputMessage="1" showErrorMessage="1" sqref="G31:G32" xr:uid="{00000000-0002-0000-0200-000001000000}">
      <formula1>IF($C$35&lt;&gt;"ODOT",Period,ODOTlist)</formula1>
    </dataValidation>
    <dataValidation type="date" allowBlank="1" showInputMessage="1" showErrorMessage="1" error="Enter Valid Date Format xx/xx/xxxx" sqref="E35:E65" xr:uid="{00000000-0002-0000-0200-000002000000}">
      <formula1>1</formula1>
      <formula2>2958465</formula2>
    </dataValidation>
    <dataValidation type="list" allowBlank="1" showInputMessage="1" showErrorMessage="1" sqref="B35:B65" xr:uid="{00000000-0002-0000-0200-000003000000}">
      <formula1>PL</formula1>
    </dataValidation>
    <dataValidation type="list" allowBlank="1" showInputMessage="1" showErrorMessage="1" sqref="C35:C65" xr:uid="{00000000-0002-0000-0200-000004000000}">
      <formula1>Agency</formula1>
    </dataValidation>
    <dataValidation type="list" allowBlank="1" showInputMessage="1" showErrorMessage="1" error="Please Eneter valid Period_x000a__x000a_For: ODOT EXC can only be paid in Summer Period" sqref="G35:G65" xr:uid="{00000000-0002-0000-0200-000005000000}">
      <formula1>Period</formula1>
    </dataValidation>
  </dataValidations>
  <printOptions horizontalCentered="1"/>
  <pageMargins left="0.25" right="0.25" top="0.5" bottom="0.25" header="0.2" footer="0.2"/>
  <pageSetup scale="46" orientation="landscape" r:id="rId1"/>
  <headerFooter alignWithMargins="0">
    <oddFooter>&amp;L&amp;"Tahoma,Bold"&amp;10&amp;D     &amp;T&amp;C&amp;"Tahoma,Bold"&amp;10&amp;A&amp;R&amp;"Tahoma,Bold"&amp;10 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198">
    <tabColor theme="5" tint="-0.249977111117893"/>
    <pageSetUpPr fitToPage="1"/>
  </sheetPr>
  <dimension ref="A1:AC917"/>
  <sheetViews>
    <sheetView showGridLines="0" defaultGridColor="0" colorId="22" zoomScale="85" zoomScaleNormal="85" workbookViewId="0">
      <selection activeCell="P11" sqref="P11"/>
    </sheetView>
  </sheetViews>
  <sheetFormatPr defaultColWidth="26.7109375" defaultRowHeight="14.25"/>
  <cols>
    <col min="1" max="1" width="2.140625" style="3" customWidth="1"/>
    <col min="2" max="2" width="3.5703125" style="2" customWidth="1"/>
    <col min="3" max="3" width="21.5703125" style="3" customWidth="1"/>
    <col min="4" max="4" width="22.85546875" style="3" customWidth="1"/>
    <col min="5" max="5" width="22.7109375" style="3" customWidth="1"/>
    <col min="6" max="6" width="16.42578125" style="70" customWidth="1"/>
    <col min="7" max="7" width="28.28515625" style="3" customWidth="1"/>
    <col min="8" max="8" width="17.85546875" style="3" bestFit="1" customWidth="1"/>
    <col min="9" max="10" width="16.28515625" style="3" customWidth="1"/>
    <col min="11" max="11" width="18.85546875" style="3" hidden="1" customWidth="1"/>
    <col min="12" max="12" width="17" style="3" customWidth="1"/>
    <col min="13" max="13" width="16.140625" style="3" customWidth="1"/>
    <col min="14" max="14" width="21.5703125" style="3" bestFit="1" customWidth="1"/>
    <col min="15" max="15" width="15.7109375" style="3" customWidth="1"/>
    <col min="16" max="16" width="16.7109375" style="3" customWidth="1"/>
    <col min="17" max="17" width="15.140625" style="3" customWidth="1"/>
    <col min="18" max="18" width="15" style="10" customWidth="1"/>
    <col min="19" max="19" width="11.85546875" style="3" customWidth="1"/>
    <col min="20" max="21" width="26.85546875" style="3" bestFit="1" customWidth="1"/>
    <col min="22" max="25" width="26.7109375" style="3"/>
    <col min="26" max="26" width="18" style="3" bestFit="1" customWidth="1"/>
    <col min="27" max="16384" width="26.7109375" style="3"/>
  </cols>
  <sheetData>
    <row r="1" spans="1:27" ht="36" customHeight="1" thickBot="1">
      <c r="A1" s="363" t="s">
        <v>77</v>
      </c>
      <c r="B1" s="363"/>
      <c r="C1" s="363"/>
      <c r="D1" s="363"/>
      <c r="E1" s="363"/>
      <c r="F1" s="363"/>
      <c r="G1" s="363"/>
      <c r="H1" s="363"/>
      <c r="I1" s="363"/>
      <c r="J1" s="363"/>
      <c r="K1" s="363"/>
      <c r="L1" s="363"/>
      <c r="M1" s="363"/>
      <c r="N1" s="363"/>
      <c r="O1" s="363"/>
      <c r="P1" s="363"/>
      <c r="Q1" s="363"/>
      <c r="R1" s="363"/>
    </row>
    <row r="2" spans="1:27" ht="24.75" customHeight="1" thickBot="1">
      <c r="A2" s="1" t="s">
        <v>0</v>
      </c>
      <c r="F2" s="4" t="s">
        <v>269</v>
      </c>
      <c r="G2" s="5">
        <f>+Lookup!B2</f>
        <v>44058</v>
      </c>
      <c r="H2" s="5">
        <f>+Lookup!C9</f>
        <v>44422</v>
      </c>
      <c r="I2" s="349" t="s">
        <v>1</v>
      </c>
      <c r="J2" s="349"/>
      <c r="K2" s="349"/>
      <c r="L2" s="364"/>
      <c r="M2" s="6">
        <v>1200</v>
      </c>
      <c r="N2" s="365"/>
      <c r="O2" s="366"/>
      <c r="P2" s="366"/>
      <c r="Q2" s="366"/>
      <c r="W2" s="7"/>
      <c r="X2" s="7"/>
      <c r="Y2" s="7"/>
      <c r="Z2" s="7"/>
      <c r="AA2" s="7"/>
    </row>
    <row r="3" spans="1:27" ht="20.25" customHeight="1" thickBot="1">
      <c r="B3" s="353" t="s">
        <v>5</v>
      </c>
      <c r="C3" s="354"/>
      <c r="D3" s="355"/>
      <c r="F3" s="4"/>
      <c r="H3" s="8" t="s">
        <v>6</v>
      </c>
      <c r="I3" s="9"/>
      <c r="L3" s="356" t="s">
        <v>7</v>
      </c>
      <c r="M3" s="356"/>
      <c r="N3" s="356"/>
      <c r="Q3" s="10"/>
      <c r="R3" s="3"/>
      <c r="V3" s="7"/>
      <c r="W3" s="7"/>
      <c r="X3" s="7"/>
      <c r="Y3" s="7"/>
      <c r="Z3" s="7"/>
    </row>
    <row r="4" spans="1:27" ht="9" customHeight="1">
      <c r="C4" s="2"/>
      <c r="D4" s="2"/>
      <c r="F4" s="13"/>
      <c r="H4" s="9"/>
      <c r="I4" s="9"/>
      <c r="L4" s="14"/>
      <c r="M4" s="14"/>
      <c r="N4" s="14"/>
      <c r="Q4" s="10"/>
      <c r="R4" s="3"/>
      <c r="V4" s="7"/>
      <c r="W4" s="7"/>
      <c r="X4" s="7"/>
      <c r="Y4" s="7"/>
      <c r="Z4" s="7"/>
    </row>
    <row r="5" spans="1:27">
      <c r="C5" s="15" t="s">
        <v>8</v>
      </c>
      <c r="D5" s="16" t="s">
        <v>78</v>
      </c>
      <c r="F5" s="3"/>
      <c r="G5" s="17" t="s">
        <v>9</v>
      </c>
      <c r="H5" s="18">
        <f>((($D$19*$H$19)+($D$20*$H$20)+($D$21*$H$21)+($D$22*$H$22))*((14/32)))</f>
        <v>69105.75</v>
      </c>
      <c r="I5" s="19">
        <v>1</v>
      </c>
      <c r="N5" s="20"/>
      <c r="P5" s="21"/>
      <c r="Q5" s="10"/>
      <c r="R5" s="22"/>
      <c r="S5" s="23"/>
      <c r="T5" s="23"/>
      <c r="U5" s="24"/>
      <c r="V5" s="25"/>
      <c r="W5" s="26"/>
      <c r="X5" s="27"/>
      <c r="Y5" s="25"/>
      <c r="Z5" s="7"/>
    </row>
    <row r="6" spans="1:27">
      <c r="C6" s="15" t="s">
        <v>10</v>
      </c>
      <c r="D6" s="212" t="s">
        <v>79</v>
      </c>
      <c r="F6" s="3"/>
      <c r="G6" s="17" t="s">
        <v>11</v>
      </c>
      <c r="H6" s="29"/>
      <c r="I6" s="30"/>
      <c r="L6" s="213"/>
      <c r="M6" s="20"/>
      <c r="N6" s="32"/>
      <c r="O6" s="32"/>
      <c r="P6" s="33"/>
      <c r="Q6" s="32"/>
      <c r="R6" s="22"/>
      <c r="S6" s="23"/>
      <c r="T6" s="23"/>
      <c r="U6" s="24"/>
      <c r="V6" s="34"/>
      <c r="W6" s="26"/>
      <c r="X6" s="7"/>
      <c r="Y6" s="26"/>
      <c r="Z6" s="7"/>
    </row>
    <row r="7" spans="1:27">
      <c r="C7" s="15" t="s">
        <v>13</v>
      </c>
      <c r="D7" s="28" t="s">
        <v>80</v>
      </c>
      <c r="F7" s="3"/>
      <c r="G7" s="17" t="s">
        <v>14</v>
      </c>
      <c r="H7" s="29">
        <v>100</v>
      </c>
      <c r="I7" s="30"/>
      <c r="L7" s="35" t="s">
        <v>15</v>
      </c>
      <c r="M7" s="36">
        <f>((($D$19*$H$19)+($D$20*$H$20)+($D$21*$H$21)+($D$22*$H$22))*(14/32*61.9%)-M2)</f>
        <v>41576.45925</v>
      </c>
      <c r="N7" s="37" t="s">
        <v>16</v>
      </c>
      <c r="O7" s="38">
        <f>SUMIF(C36:C66,"NSF",N36:N66)</f>
        <v>24130.75</v>
      </c>
      <c r="Q7" s="10"/>
      <c r="R7" s="22"/>
      <c r="S7" s="39"/>
      <c r="T7" s="39"/>
      <c r="U7" s="39"/>
      <c r="V7" s="34"/>
      <c r="W7" s="40"/>
      <c r="X7" s="41"/>
      <c r="Y7" s="42"/>
      <c r="Z7" s="7"/>
    </row>
    <row r="8" spans="1:27">
      <c r="C8" s="15" t="s">
        <v>17</v>
      </c>
      <c r="D8" s="43" t="s">
        <v>81</v>
      </c>
      <c r="F8" s="3"/>
      <c r="G8" s="17" t="s">
        <v>19</v>
      </c>
      <c r="H8" s="29">
        <v>1200</v>
      </c>
      <c r="I8" s="30"/>
      <c r="L8" s="44" t="s">
        <v>20</v>
      </c>
      <c r="M8" s="36">
        <f>((($D$19*$H$19)+($D$20*$H$20)+($D$21*$H$21)+($D$22*$H$22))*((2/9)))</f>
        <v>35101.333333333328</v>
      </c>
      <c r="N8" s="45" t="s">
        <v>16</v>
      </c>
      <c r="O8" s="46">
        <f>SUMIF(C36:C66,"OCDO",N36:N66)</f>
        <v>5302.5</v>
      </c>
      <c r="Q8" s="10"/>
      <c r="R8" s="47"/>
      <c r="S8" s="48"/>
      <c r="T8" s="39"/>
      <c r="U8" s="39"/>
      <c r="V8" s="34"/>
      <c r="W8" s="40"/>
      <c r="X8" s="41"/>
      <c r="Y8" s="42"/>
      <c r="Z8" s="7"/>
    </row>
    <row r="9" spans="1:27">
      <c r="C9" s="15" t="s">
        <v>21</v>
      </c>
      <c r="D9" s="43" t="s">
        <v>22</v>
      </c>
      <c r="F9" s="49"/>
      <c r="G9" s="17" t="s">
        <v>23</v>
      </c>
      <c r="H9" s="214">
        <v>1200</v>
      </c>
      <c r="J9" s="52" t="str">
        <f>IF(ROUND(I11,2)&gt;=0,""," ** ERROR: Annual EXC MAXIMUM % EffortLimit Exceeded **")</f>
        <v/>
      </c>
      <c r="K9" s="52"/>
      <c r="L9" s="53" t="s">
        <v>24</v>
      </c>
      <c r="M9" s="29">
        <f>197300*32/52*14/32</f>
        <v>53119.230769230766</v>
      </c>
      <c r="N9" s="32">
        <f>ROUND(+M9/560,2)</f>
        <v>94.86</v>
      </c>
      <c r="O9" s="32"/>
      <c r="P9" s="54" t="str">
        <f>'EXC Calculator'!P8</f>
        <v>01/05/2020 to 1/31/2021</v>
      </c>
      <c r="Q9" s="10"/>
      <c r="R9" s="67"/>
      <c r="S9" s="215"/>
      <c r="T9" s="39"/>
      <c r="U9" s="34"/>
      <c r="V9" s="40"/>
      <c r="W9" s="41"/>
      <c r="X9" s="42"/>
      <c r="Y9" s="7"/>
    </row>
    <row r="10" spans="1:27">
      <c r="C10" s="15"/>
      <c r="D10" s="59"/>
      <c r="F10" s="49"/>
      <c r="G10" s="60" t="s">
        <v>26</v>
      </c>
      <c r="H10" s="61">
        <f>H5-H6-H8-H7-H9</f>
        <v>66605.75</v>
      </c>
      <c r="I10" s="216">
        <f>I5+I6-I8-I7</f>
        <v>1</v>
      </c>
      <c r="L10" s="53" t="s">
        <v>27</v>
      </c>
      <c r="M10" s="29">
        <f>199300*32/52*14/32</f>
        <v>53657.692307692305</v>
      </c>
      <c r="N10" s="32">
        <f>ROUND(+M10/560,2)</f>
        <v>95.82</v>
      </c>
      <c r="O10" s="32"/>
      <c r="P10" s="3" t="s">
        <v>280</v>
      </c>
      <c r="Q10" s="10"/>
      <c r="R10" s="67"/>
      <c r="S10" s="215"/>
      <c r="T10" s="39"/>
      <c r="U10" s="34"/>
      <c r="V10" s="40"/>
      <c r="W10" s="41"/>
      <c r="X10" s="42"/>
      <c r="Y10" s="7"/>
    </row>
    <row r="11" spans="1:27">
      <c r="C11" s="15"/>
      <c r="D11" s="59"/>
      <c r="F11" s="49"/>
      <c r="G11" s="60" t="s">
        <v>28</v>
      </c>
      <c r="H11" s="63">
        <f>SUM(N36:N66)</f>
        <v>66128.678</v>
      </c>
      <c r="I11" s="62">
        <f>SUM(J36:J66)</f>
        <v>0.76500000000000001</v>
      </c>
      <c r="L11" s="53" t="s">
        <v>29</v>
      </c>
      <c r="M11" s="29">
        <v>0</v>
      </c>
      <c r="N11" s="32">
        <f>ROUND(+M11/560,2)</f>
        <v>0</v>
      </c>
      <c r="O11" s="32"/>
      <c r="P11" s="217" t="s">
        <v>82</v>
      </c>
      <c r="Q11" s="10"/>
      <c r="R11" s="67"/>
      <c r="S11" s="39"/>
      <c r="T11" s="39"/>
      <c r="U11" s="34"/>
      <c r="V11" s="40"/>
      <c r="W11" s="41"/>
      <c r="X11" s="42"/>
      <c r="Y11" s="7"/>
    </row>
    <row r="12" spans="1:27" ht="15" thickBot="1">
      <c r="C12" s="15"/>
      <c r="D12" s="59"/>
      <c r="F12" s="49"/>
      <c r="G12" s="60" t="s">
        <v>30</v>
      </c>
      <c r="H12" s="64">
        <f>H10-H11</f>
        <v>477.07200000000012</v>
      </c>
      <c r="I12" s="65">
        <f>I10-I11</f>
        <v>0.23499999999999999</v>
      </c>
      <c r="L12" s="66" t="s">
        <v>31</v>
      </c>
      <c r="M12" s="20"/>
      <c r="N12" s="32"/>
      <c r="O12" s="32"/>
      <c r="Q12" s="10"/>
      <c r="R12" s="67"/>
      <c r="S12" s="39"/>
      <c r="T12" s="39"/>
      <c r="U12" s="34"/>
      <c r="V12" s="40"/>
      <c r="W12" s="41"/>
      <c r="X12" s="42"/>
      <c r="Y12" s="7"/>
    </row>
    <row r="13" spans="1:27" ht="15" thickTop="1">
      <c r="C13" s="15"/>
      <c r="D13" s="68"/>
      <c r="E13" s="69"/>
      <c r="H13" s="17"/>
      <c r="I13" s="17"/>
      <c r="Q13" s="10"/>
      <c r="R13" s="23"/>
      <c r="S13" s="23"/>
      <c r="T13" s="71"/>
      <c r="U13" s="34"/>
      <c r="V13" s="40"/>
      <c r="W13" s="41"/>
      <c r="X13" s="42"/>
      <c r="Y13" s="7"/>
    </row>
    <row r="14" spans="1:27" ht="14.25" customHeight="1">
      <c r="C14" s="15" t="s">
        <v>32</v>
      </c>
      <c r="D14" s="357"/>
      <c r="E14" s="358"/>
      <c r="F14" s="358"/>
      <c r="G14" s="358"/>
      <c r="H14" s="358"/>
      <c r="I14" s="358"/>
      <c r="J14" s="358"/>
      <c r="K14" s="358"/>
      <c r="L14" s="358"/>
      <c r="M14" s="358"/>
      <c r="N14" s="358"/>
      <c r="O14" s="358"/>
      <c r="P14" s="359"/>
      <c r="Q14" s="10"/>
      <c r="R14" s="72"/>
      <c r="S14" s="72"/>
      <c r="T14" s="24"/>
      <c r="U14" s="34"/>
      <c r="V14" s="40"/>
      <c r="W14" s="41"/>
      <c r="X14" s="42"/>
      <c r="Y14" s="7"/>
    </row>
    <row r="15" spans="1:27" ht="14.25" customHeight="1">
      <c r="C15" s="15"/>
      <c r="D15" s="360"/>
      <c r="E15" s="361"/>
      <c r="F15" s="361"/>
      <c r="G15" s="361"/>
      <c r="H15" s="361"/>
      <c r="I15" s="361"/>
      <c r="J15" s="361"/>
      <c r="K15" s="361"/>
      <c r="L15" s="361"/>
      <c r="M15" s="361"/>
      <c r="N15" s="361"/>
      <c r="O15" s="361"/>
      <c r="P15" s="362"/>
      <c r="Q15" s="10"/>
      <c r="R15" s="73"/>
      <c r="S15" s="346" t="s">
        <v>33</v>
      </c>
      <c r="T15" s="347"/>
      <c r="U15" s="74"/>
      <c r="V15" s="40"/>
      <c r="W15" s="41"/>
      <c r="X15" s="42"/>
      <c r="Y15" s="7"/>
    </row>
    <row r="16" spans="1:27">
      <c r="C16" s="15"/>
      <c r="D16" s="2" t="s">
        <v>34</v>
      </c>
      <c r="E16" s="75"/>
      <c r="F16" s="75"/>
      <c r="I16" s="17"/>
      <c r="J16" s="17"/>
      <c r="K16" s="17"/>
      <c r="Q16" s="10"/>
      <c r="R16" s="23"/>
      <c r="S16" s="76" t="s">
        <v>35</v>
      </c>
      <c r="T16" s="77" t="s">
        <v>36</v>
      </c>
      <c r="U16" s="34"/>
      <c r="V16" s="40"/>
      <c r="W16" s="41"/>
      <c r="X16" s="42"/>
      <c r="Y16" s="7"/>
    </row>
    <row r="17" spans="2:27" s="2" customFormat="1">
      <c r="C17" s="2" t="s">
        <v>37</v>
      </c>
      <c r="D17" s="2" t="s">
        <v>38</v>
      </c>
      <c r="E17" s="78"/>
      <c r="F17" s="78"/>
      <c r="G17" s="70" t="s">
        <v>39</v>
      </c>
      <c r="H17" s="2" t="s">
        <v>40</v>
      </c>
      <c r="I17" s="2" t="s">
        <v>41</v>
      </c>
      <c r="J17" s="2" t="s">
        <v>83</v>
      </c>
      <c r="N17" s="2" t="s">
        <v>84</v>
      </c>
      <c r="O17" s="2" t="s">
        <v>85</v>
      </c>
      <c r="P17" s="2" t="s">
        <v>86</v>
      </c>
      <c r="Q17" s="10"/>
      <c r="R17" s="23"/>
      <c r="S17" s="81">
        <v>0</v>
      </c>
      <c r="T17" s="82">
        <f>((S17*100)/560)/100</f>
        <v>0</v>
      </c>
      <c r="U17" s="34"/>
      <c r="V17" s="40"/>
      <c r="W17" s="7"/>
      <c r="X17" s="26"/>
      <c r="Y17" s="9"/>
    </row>
    <row r="18" spans="2:27" s="83" customFormat="1">
      <c r="B18" s="83" t="s">
        <v>42</v>
      </c>
      <c r="C18" s="83" t="s">
        <v>43</v>
      </c>
      <c r="D18" s="83" t="s">
        <v>44</v>
      </c>
      <c r="E18" s="84" t="s">
        <v>37</v>
      </c>
      <c r="F18" s="84"/>
      <c r="G18" s="85" t="s">
        <v>45</v>
      </c>
      <c r="H18" s="83" t="s">
        <v>37</v>
      </c>
      <c r="I18" s="83" t="s">
        <v>46</v>
      </c>
      <c r="J18" s="83" t="s">
        <v>46</v>
      </c>
      <c r="L18" s="83" t="s">
        <v>47</v>
      </c>
      <c r="M18" s="83" t="s">
        <v>47</v>
      </c>
      <c r="N18" s="83" t="s">
        <v>47</v>
      </c>
      <c r="O18" s="83" t="s">
        <v>47</v>
      </c>
      <c r="P18" s="83" t="s">
        <v>47</v>
      </c>
      <c r="Q18" s="86"/>
      <c r="R18" s="23"/>
      <c r="S18" s="81">
        <v>0</v>
      </c>
      <c r="T18" s="82">
        <f t="shared" ref="T18:T23" si="0">((S18*100)/560)/100</f>
        <v>0</v>
      </c>
      <c r="U18" s="34"/>
      <c r="V18" s="26"/>
      <c r="W18" s="7"/>
      <c r="X18" s="42"/>
      <c r="Y18" s="87"/>
    </row>
    <row r="19" spans="2:27">
      <c r="B19" s="2">
        <v>1</v>
      </c>
      <c r="C19" s="97" t="s">
        <v>273</v>
      </c>
      <c r="D19" s="100">
        <v>5.7500000000000002E-2</v>
      </c>
      <c r="E19" s="29">
        <v>150000</v>
      </c>
      <c r="F19" s="89" t="str">
        <f>IF(C19="","",IF($D$8&lt;&gt;"reg","N/A         ",E19/1.15))</f>
        <v xml:space="preserve">N/A         </v>
      </c>
      <c r="G19" s="90">
        <v>1200</v>
      </c>
      <c r="H19" s="91">
        <f>IF(C19="","",IF($D$8&lt;&gt;"Reg",E19+G19,F19+G19))</f>
        <v>151200</v>
      </c>
      <c r="I19" s="92">
        <f>IF(C19="","",H19/32)</f>
        <v>4725</v>
      </c>
      <c r="J19" s="94">
        <f>IF(C19="","",I19/40)</f>
        <v>118.125</v>
      </c>
      <c r="K19" s="94"/>
      <c r="L19" s="94">
        <v>0</v>
      </c>
      <c r="M19" s="94">
        <f>IF(C19="","",IF(J19&gt;$N$6,$N$6,J19))</f>
        <v>0</v>
      </c>
      <c r="N19" s="94">
        <f>IF(C19="","",IF(J19&gt;$N$9,$N$9,J19))</f>
        <v>94.86</v>
      </c>
      <c r="O19" s="94">
        <f>IF(C19="","",IF(J19&gt;$N$10,$N$10,J19))</f>
        <v>95.82</v>
      </c>
      <c r="P19" s="94">
        <f>IF(C19="","",IF(J19&gt;$N$11,$N$11,J19))</f>
        <v>0</v>
      </c>
      <c r="Q19" s="10"/>
      <c r="R19" s="23"/>
      <c r="S19" s="81">
        <v>0</v>
      </c>
      <c r="T19" s="82">
        <f t="shared" si="0"/>
        <v>0</v>
      </c>
      <c r="U19" s="96"/>
      <c r="V19" s="10"/>
      <c r="X19" s="10"/>
    </row>
    <row r="20" spans="2:27">
      <c r="B20" s="2">
        <v>2</v>
      </c>
      <c r="C20" s="97" t="s">
        <v>271</v>
      </c>
      <c r="D20" s="218">
        <f>1-D19-D21-D22</f>
        <v>0.60919999999999996</v>
      </c>
      <c r="E20" s="29">
        <v>155000</v>
      </c>
      <c r="F20" s="98" t="str">
        <f>IF(C20="","",IF($D$8&lt;&gt;"reg","N/A         ",E20/1.15))</f>
        <v xml:space="preserve">N/A         </v>
      </c>
      <c r="G20" s="90">
        <v>1600</v>
      </c>
      <c r="H20" s="91">
        <f>IF(C20="","",IF($D$8&lt;&gt;"Reg",E20+G20,F20+G20))</f>
        <v>156600</v>
      </c>
      <c r="I20" s="92">
        <f>IF(C20="","",H20/32)</f>
        <v>4893.75</v>
      </c>
      <c r="J20" s="94">
        <f>IF(C20="","",I20/40)</f>
        <v>122.34375</v>
      </c>
      <c r="K20" s="94"/>
      <c r="L20" s="94"/>
      <c r="M20" s="94">
        <f>IF(C20="","",IF(J20&gt;$N$6,$N$6,J20))</f>
        <v>0</v>
      </c>
      <c r="N20" s="94">
        <f>IF(C20="","",IF(J20&gt;$N$9,$N$9,J20))</f>
        <v>94.86</v>
      </c>
      <c r="O20" s="94">
        <f>IF(C20="","",IF(J20&gt;$N$10,$N$10,J20))</f>
        <v>95.82</v>
      </c>
      <c r="P20" s="94">
        <f>IF(C20="","",IF(J20&gt;$N$11,$N$11,J20))</f>
        <v>0</v>
      </c>
      <c r="Q20" s="10"/>
      <c r="R20" s="23"/>
      <c r="S20" s="81">
        <v>0</v>
      </c>
      <c r="T20" s="82">
        <f t="shared" si="0"/>
        <v>0</v>
      </c>
      <c r="U20" s="96"/>
      <c r="V20" s="10"/>
      <c r="W20" s="99"/>
      <c r="X20" s="99"/>
      <c r="Y20" s="348"/>
      <c r="Z20" s="348"/>
    </row>
    <row r="21" spans="2:27">
      <c r="B21" s="2">
        <v>3</v>
      </c>
      <c r="C21" s="97" t="s">
        <v>272</v>
      </c>
      <c r="D21" s="218">
        <v>0.33329999999999999</v>
      </c>
      <c r="E21" s="29">
        <v>160000</v>
      </c>
      <c r="F21" s="98" t="str">
        <f>IF(C21="","",IF($D$8&lt;&gt;"reg","N/A         ",E21/1.15))</f>
        <v xml:space="preserve">N/A         </v>
      </c>
      <c r="G21" s="90">
        <v>1600</v>
      </c>
      <c r="H21" s="91">
        <f>IF(C21="","",IF($D$8&lt;&gt;"Reg",E21+G21,F21+G21))</f>
        <v>161600</v>
      </c>
      <c r="I21" s="92">
        <f>IF(C21="","",H21/32)</f>
        <v>5050</v>
      </c>
      <c r="J21" s="94">
        <f>IF(C21="","",I21/40)</f>
        <v>126.25</v>
      </c>
      <c r="K21" s="94"/>
      <c r="L21" s="94"/>
      <c r="M21" s="94">
        <f>IF(C21="","",IF(J21&gt;$N$6,$N$6,J21))</f>
        <v>0</v>
      </c>
      <c r="N21" s="94">
        <f>IF(C21="","",IF(J21&gt;$N$9,$N$9,J21))</f>
        <v>94.86</v>
      </c>
      <c r="O21" s="94">
        <f>IF(C21="","",IF(J21&gt;$N$10,$N$10,J21))</f>
        <v>95.82</v>
      </c>
      <c r="P21" s="94">
        <f>IF(C21="","",IF(J21&gt;$N$11,$N$11,J21))</f>
        <v>0</v>
      </c>
      <c r="Q21" s="10"/>
      <c r="R21" s="101"/>
      <c r="S21" s="81">
        <v>0</v>
      </c>
      <c r="T21" s="82">
        <f t="shared" si="0"/>
        <v>0</v>
      </c>
      <c r="U21" s="102"/>
      <c r="V21" s="40"/>
      <c r="W21" s="103"/>
      <c r="X21" s="103"/>
      <c r="Y21" s="91"/>
      <c r="Z21" s="91"/>
    </row>
    <row r="22" spans="2:27">
      <c r="B22" s="2">
        <v>4</v>
      </c>
      <c r="C22" s="97"/>
      <c r="D22" s="218"/>
      <c r="E22" s="29"/>
      <c r="F22" s="219" t="str">
        <f>IF(C22="","",IF($D$8&lt;&gt;"reg","N/A         ",E22/1.15))</f>
        <v/>
      </c>
      <c r="G22" s="90"/>
      <c r="H22" s="91" t="str">
        <f>IF(C22="","",IF($D$8&lt;&gt;"Reg",E22+G22,F22+G22))</f>
        <v/>
      </c>
      <c r="I22" s="92" t="str">
        <f>IF(C22="","",H22/32)</f>
        <v/>
      </c>
      <c r="J22" s="94" t="str">
        <f>IF(C22="","",I22/40)</f>
        <v/>
      </c>
      <c r="K22" s="94"/>
      <c r="L22" s="94"/>
      <c r="M22" s="94" t="str">
        <f>IF(C22="","",IF(J22&gt;$N$6,$N$6,J22))</f>
        <v/>
      </c>
      <c r="N22" s="94" t="str">
        <f>IF(C22="","",IF(J22&gt;$N$9,$N$9,J22))</f>
        <v/>
      </c>
      <c r="O22" s="94" t="str">
        <f>IF(C22="","",IF(J22&gt;$N$10,$N$10,J22))</f>
        <v/>
      </c>
      <c r="P22" s="94" t="str">
        <f>IF(C22="","",IF(J22&gt;$N$11,$N$11,J22))</f>
        <v/>
      </c>
      <c r="Q22" s="10"/>
      <c r="R22" s="101"/>
      <c r="S22" s="81">
        <v>0</v>
      </c>
      <c r="T22" s="82">
        <f t="shared" si="0"/>
        <v>0</v>
      </c>
      <c r="U22" s="102"/>
      <c r="V22" s="40"/>
      <c r="W22" s="103"/>
      <c r="X22" s="103"/>
      <c r="Y22" s="91"/>
      <c r="Z22" s="91"/>
    </row>
    <row r="23" spans="2:27">
      <c r="C23" s="104"/>
      <c r="D23" s="105" t="str">
        <f>IF(SUM(D19:D22)=1,""," ** ERROR: Weighted % Column Total Doesn't Equal to 100% **")</f>
        <v/>
      </c>
      <c r="E23" s="106"/>
      <c r="F23" s="68"/>
      <c r="G23" s="107"/>
      <c r="H23" s="91"/>
      <c r="I23" s="108"/>
      <c r="J23" s="109"/>
      <c r="K23" s="109"/>
      <c r="L23" s="109"/>
      <c r="M23" s="109"/>
      <c r="N23" s="109"/>
      <c r="O23" s="109"/>
      <c r="P23" s="110"/>
      <c r="Q23" s="10"/>
      <c r="R23" s="23"/>
      <c r="S23" s="81">
        <v>0</v>
      </c>
      <c r="T23" s="82">
        <f t="shared" si="0"/>
        <v>0</v>
      </c>
      <c r="U23" s="96"/>
      <c r="V23" s="10"/>
      <c r="W23" s="103"/>
      <c r="X23" s="103"/>
      <c r="Y23" s="91"/>
      <c r="Z23" s="91"/>
    </row>
    <row r="24" spans="2:27" ht="24" customHeight="1">
      <c r="C24" s="104"/>
      <c r="D24" s="111" t="str">
        <f>Lookup!A2</f>
        <v>PreFall Break</v>
      </c>
      <c r="E24" s="111" t="str">
        <f>Lookup!A3</f>
        <v>Fall Break</v>
      </c>
      <c r="F24" s="111" t="str">
        <f>Lookup!A4</f>
        <v>No Spring Break</v>
      </c>
      <c r="G24" s="111" t="str">
        <f>Lookup!A5</f>
        <v>PreSummer Break</v>
      </c>
      <c r="H24" s="111" t="str">
        <f>Lookup!A6</f>
        <v>Summer Break - May</v>
      </c>
      <c r="I24" s="111" t="str">
        <f>Lookup!A7</f>
        <v>Summer Break - June</v>
      </c>
      <c r="J24" s="111" t="str">
        <f>Lookup!A8</f>
        <v>Summer Break - July</v>
      </c>
      <c r="K24" s="109"/>
      <c r="L24" s="111" t="str">
        <f>Lookup!A9</f>
        <v>Summer Break - August</v>
      </c>
      <c r="M24" s="109"/>
      <c r="N24" s="109"/>
      <c r="O24" s="109"/>
      <c r="P24" s="109"/>
      <c r="Q24" s="110"/>
      <c r="S24" s="23"/>
      <c r="T24" s="112"/>
      <c r="U24" s="112"/>
      <c r="V24" s="96"/>
      <c r="W24" s="10"/>
      <c r="X24" s="103"/>
      <c r="Y24" s="103"/>
      <c r="Z24" s="91"/>
      <c r="AA24" s="91"/>
    </row>
    <row r="25" spans="2:27" ht="15" thickBot="1">
      <c r="C25" s="3" t="s">
        <v>48</v>
      </c>
      <c r="D25" s="113" t="str">
        <f>VLOOKUP(D24,Lookup!$A$2:$D$9,4,0)</f>
        <v>8/15-8/23/20</v>
      </c>
      <c r="E25" s="114" t="str">
        <f>VLOOKUP(E24,Lookup!$A$2:$D$9,4,0)</f>
        <v>12/9/20-1/10/21</v>
      </c>
      <c r="F25" s="113">
        <f>VLOOKUP(F24,Lookup!$A$2:$D$9,4,0)</f>
        <v>0</v>
      </c>
      <c r="G25" s="114" t="str">
        <f>VLOOKUP(G24,Lookup!$A$2:$D$9,4,0)</f>
        <v>4/28-5/9/21</v>
      </c>
      <c r="H25" s="113" t="str">
        <f>VLOOKUP(H24,Lookup!$A$2:$D$9,4,0)</f>
        <v>5/10-5/31/21</v>
      </c>
      <c r="I25" s="114" t="str">
        <f>VLOOKUP(I24,Lookup!$A$2:$D$9,4,0)</f>
        <v>6/1-6/30/21</v>
      </c>
      <c r="J25" s="113" t="str">
        <f>VLOOKUP(J24,Lookup!$A$2:$D$9,4,0)</f>
        <v>7/1-7/31/21</v>
      </c>
      <c r="K25" s="115"/>
      <c r="L25" s="113" t="str">
        <f>VLOOKUP(L24,Lookup!$A$2:$D$9,4,0)</f>
        <v>8/1-8/14/21</v>
      </c>
      <c r="M25" s="116" t="s">
        <v>49</v>
      </c>
      <c r="N25" s="109"/>
      <c r="O25" s="109"/>
      <c r="P25" s="109"/>
      <c r="Q25" s="110"/>
      <c r="S25" s="23"/>
      <c r="T25" s="101"/>
      <c r="U25" s="117"/>
      <c r="V25" s="96"/>
      <c r="W25" s="10"/>
      <c r="X25" s="103"/>
      <c r="Y25" s="103"/>
      <c r="Z25" s="91"/>
      <c r="AA25" s="91"/>
    </row>
    <row r="26" spans="2:27" ht="17.25" customHeight="1" thickTop="1">
      <c r="C26" s="102" t="s">
        <v>50</v>
      </c>
      <c r="D26" s="118">
        <f>ROUND(Lookup!E2/560,4)</f>
        <v>8.9300000000000004E-2</v>
      </c>
      <c r="E26" s="118">
        <f>ROUND(Lookup!E3/560,4)</f>
        <v>0.28570000000000001</v>
      </c>
      <c r="F26" s="118">
        <f>ROUND(Lookup!E4/560,4)</f>
        <v>0</v>
      </c>
      <c r="G26" s="118">
        <f>ROUND(Lookup!E5/560,4)</f>
        <v>0.1429</v>
      </c>
      <c r="H26" s="118">
        <f>ROUND((Lookup!E6/560),4)</f>
        <v>0.26790000000000003</v>
      </c>
      <c r="I26" s="118">
        <f>ROUND((Lookup!E7/560),4)</f>
        <v>0.375</v>
      </c>
      <c r="J26" s="118">
        <f>ROUND((Lookup!E8/560),4)</f>
        <v>0.375</v>
      </c>
      <c r="K26" s="119"/>
      <c r="L26" s="120">
        <f>ROUND((Lookup!E9/560),4)</f>
        <v>0.17860000000000001</v>
      </c>
      <c r="M26" s="121"/>
      <c r="N26" s="122"/>
      <c r="O26" s="109"/>
      <c r="P26" s="109"/>
      <c r="Q26" s="110"/>
      <c r="S26" s="23"/>
      <c r="T26" s="101"/>
      <c r="U26" s="112"/>
      <c r="V26" s="96"/>
      <c r="W26" s="40"/>
      <c r="X26" s="103"/>
      <c r="Y26" s="103"/>
      <c r="Z26" s="91"/>
      <c r="AA26" s="91"/>
    </row>
    <row r="27" spans="2:27" s="110" customFormat="1">
      <c r="B27" s="123"/>
      <c r="C27" s="124" t="s">
        <v>51</v>
      </c>
      <c r="D27" s="126">
        <f>SUMIF(G36:G66,"PreFall Break",J36:J66)</f>
        <v>0.06</v>
      </c>
      <c r="E27" s="126">
        <f>SUMIF(G36:G66,"Fall Break",J36:J66)</f>
        <v>0.20499999999999999</v>
      </c>
      <c r="F27" s="126">
        <f>SUMIF(G36:G66,"Spring Break",J36:J66)</f>
        <v>0</v>
      </c>
      <c r="G27" s="126">
        <f>SUMIF(G36:G66,"PreSummer Break",J36:J66)</f>
        <v>7.4999999999999997E-2</v>
      </c>
      <c r="H27" s="126">
        <f>SUMIF(G36:G66,"Summer Break - May",J36:J66)</f>
        <v>0.17</v>
      </c>
      <c r="I27" s="126">
        <f>SUMIF(G36:G66,"Summer Break - June",J36:J66)</f>
        <v>0</v>
      </c>
      <c r="J27" s="126">
        <f>SUMIF(G36:G66,"Summer Break - July",J36:J66)</f>
        <v>0.20499999999999999</v>
      </c>
      <c r="K27" s="126">
        <v>0</v>
      </c>
      <c r="L27" s="126">
        <f>SUMIF(G36:G66,"Summer Break - August",J36:J66)</f>
        <v>0.05</v>
      </c>
      <c r="M27" s="128">
        <f>SUM(D27:L27)</f>
        <v>0.76500000000000001</v>
      </c>
      <c r="N27" s="129" t="str">
        <f>IF(M27&lt;=I5,"","** Annual EXC MAXIMUM % Effort Limit Exceeded **")</f>
        <v/>
      </c>
      <c r="O27" s="94"/>
      <c r="P27" s="94"/>
      <c r="R27" s="130"/>
      <c r="S27" s="131"/>
      <c r="T27" s="132"/>
      <c r="U27" s="133"/>
      <c r="V27" s="134"/>
      <c r="W27" s="135"/>
      <c r="X27" s="136"/>
      <c r="Y27" s="136"/>
      <c r="Z27" s="137"/>
      <c r="AA27" s="137"/>
    </row>
    <row r="28" spans="2:27" s="110" customFormat="1">
      <c r="B28" s="123"/>
      <c r="C28" s="124"/>
      <c r="D28" s="138" t="str">
        <f t="shared" ref="D28:J28" si="1">IF(D27&lt;=D26,"","** MAXIMUM % Effort Exceeded for " &amp; D24 &amp;"  **")</f>
        <v/>
      </c>
      <c r="E28" s="138" t="str">
        <f t="shared" si="1"/>
        <v/>
      </c>
      <c r="F28" s="138" t="str">
        <f t="shared" si="1"/>
        <v/>
      </c>
      <c r="G28" s="138" t="str">
        <f>IF(G27&lt;=G26,"","** MAXIMUM % Effort Exceeded for " &amp; G24 &amp;"  **")</f>
        <v/>
      </c>
      <c r="H28" s="138" t="str">
        <f t="shared" si="1"/>
        <v/>
      </c>
      <c r="I28" s="138" t="str">
        <f t="shared" si="1"/>
        <v/>
      </c>
      <c r="J28" s="138" t="str">
        <f t="shared" si="1"/>
        <v/>
      </c>
      <c r="K28" s="139"/>
      <c r="L28" s="138" t="str">
        <f>IF(L27&lt;=L26,"","** MAXIMUM % Effort Exceeded for " &amp; L24 &amp;"  **")</f>
        <v/>
      </c>
      <c r="M28" s="106" t="s">
        <v>52</v>
      </c>
      <c r="N28" s="94"/>
      <c r="O28" s="94"/>
      <c r="Q28" s="130"/>
      <c r="R28" s="131"/>
      <c r="S28" s="132"/>
      <c r="T28" s="133"/>
      <c r="U28" s="134"/>
      <c r="V28" s="135"/>
      <c r="W28" s="136"/>
      <c r="X28" s="136"/>
      <c r="Y28" s="137"/>
      <c r="Z28" s="137"/>
    </row>
    <row r="29" spans="2:27" s="110" customFormat="1">
      <c r="B29" s="140"/>
      <c r="E29" s="141"/>
      <c r="F29" s="142" t="str">
        <f>IF(ROUND(I12,2)&gt;=0,"","** Annual EXC MAXIMUM % Effort Limit Exceeded **")</f>
        <v/>
      </c>
      <c r="G29" s="107"/>
      <c r="H29" s="137"/>
      <c r="I29" s="92"/>
      <c r="J29" s="94"/>
      <c r="K29" s="94"/>
      <c r="M29" s="94"/>
      <c r="N29" s="143" t="str">
        <f>F29</f>
        <v/>
      </c>
      <c r="Q29" s="130"/>
      <c r="R29" s="144"/>
      <c r="S29" s="132"/>
      <c r="T29" s="133"/>
      <c r="U29" s="145"/>
      <c r="V29" s="135"/>
      <c r="W29" s="136"/>
      <c r="X29" s="136"/>
      <c r="Y29" s="137"/>
      <c r="Z29" s="137"/>
    </row>
    <row r="30" spans="2:27" s="110" customFormat="1" ht="18">
      <c r="B30" s="140"/>
      <c r="C30" s="146" t="str">
        <f>IF($D$28&lt;&gt;"",$D$28,IF($E$28&lt;&gt;"",$E$28,IF($F$28&lt;&gt;"",$F$28,IF($G$28&lt;&gt;"",$G$28,IF($H$28&lt;&gt;"",$H$28, IF($I$28&lt;&gt;"",$I$28, IF($J$28&lt;&gt;"",$J$28,IF($L$28&lt;&gt;"",$L$28,""))))))))</f>
        <v/>
      </c>
      <c r="E30" s="141"/>
      <c r="F30" s="142"/>
      <c r="G30" s="107"/>
      <c r="H30" s="138" t="str">
        <f>IF(H29&lt;=H28,"","** MAXIMUM % Effort Exceeded for " &amp; H26 &amp;"  **")</f>
        <v/>
      </c>
      <c r="I30" s="92"/>
      <c r="J30" s="94"/>
      <c r="K30" s="94"/>
      <c r="M30" s="94"/>
      <c r="N30" s="143"/>
      <c r="Q30" s="130"/>
      <c r="R30" s="144"/>
      <c r="S30" s="132"/>
      <c r="T30" s="133"/>
      <c r="U30" s="145"/>
      <c r="V30" s="135"/>
      <c r="W30" s="136"/>
      <c r="X30" s="136"/>
      <c r="Y30" s="137"/>
      <c r="Z30" s="137"/>
    </row>
    <row r="31" spans="2:27" s="110" customFormat="1" ht="15">
      <c r="B31" s="140"/>
      <c r="C31" s="147" t="str">
        <f>IF(ISNA(MATCH("NSF",C36:C66,0)), "", "Note: Please enter any actual or anticipated NSF salary to be paid during the Academic year in CELL M1")</f>
        <v>Note: Please enter any actual or anticipated NSF salary to be paid during the Academic year in CELL M1</v>
      </c>
      <c r="E31" s="141"/>
      <c r="F31" s="142"/>
      <c r="G31" s="107"/>
      <c r="H31" s="137"/>
      <c r="I31" s="92"/>
      <c r="J31" s="94"/>
      <c r="K31" s="94"/>
      <c r="M31" s="94"/>
      <c r="N31" s="143"/>
      <c r="Q31" s="130"/>
      <c r="R31" s="144"/>
      <c r="S31" s="132"/>
      <c r="T31" s="133"/>
      <c r="U31" s="145"/>
      <c r="V31" s="135"/>
      <c r="W31" s="136"/>
      <c r="X31" s="136"/>
      <c r="Y31" s="137"/>
      <c r="Z31" s="137"/>
    </row>
    <row r="32" spans="2:27" s="110" customFormat="1">
      <c r="B32" s="140"/>
      <c r="E32" s="150"/>
      <c r="F32" s="142" t="str">
        <f>IF(ROUND(H12,2)&gt;=0,"","** Annual EXC MAXIMUM PAY Limit Exceeded **")</f>
        <v/>
      </c>
      <c r="G32" s="151"/>
      <c r="I32" s="152"/>
      <c r="J32" s="152" t="str">
        <f>IF($C$33&lt;&gt;"",$C$33,IF($F$32&lt;&gt;"",$F$32,IF($F$33&lt;&gt;"",$F$33,IF($F$29&lt;&gt;"",$F$29,""))))</f>
        <v/>
      </c>
      <c r="K32" s="152"/>
      <c r="N32" s="143" t="str">
        <f>F32</f>
        <v/>
      </c>
      <c r="Q32" s="130"/>
      <c r="R32" s="153"/>
      <c r="S32" s="132"/>
      <c r="T32" s="133"/>
      <c r="U32" s="154"/>
      <c r="V32" s="130"/>
      <c r="W32" s="136"/>
      <c r="X32" s="136"/>
      <c r="Y32" s="137"/>
      <c r="Z32" s="137"/>
    </row>
    <row r="33" spans="1:29" s="110" customFormat="1" ht="18">
      <c r="B33" s="140"/>
      <c r="C33" s="155" t="str">
        <f>IF(SUMIF(C36:C66,"OCDO",N36:N66)&gt;M8,"** OCDO MAXIMUM PAY Limit Exceeded **", "")</f>
        <v/>
      </c>
      <c r="E33" s="150"/>
      <c r="F33" s="156" t="str">
        <f>IF(SUMIF(C36:C66,"NSF",N36:N66)&gt;M7,"** NSF MAXIMUM PAY Limit Exceeded **", "")</f>
        <v/>
      </c>
      <c r="G33" s="157"/>
      <c r="H33" s="158" t="s">
        <v>53</v>
      </c>
      <c r="I33" s="159"/>
      <c r="J33" s="146" t="str">
        <f>IF($D$28&lt;&gt;"",$D$28,IF($E$28&lt;&gt;"",$E$28,IF($F$28&lt;&gt;"",$F$28,IF($G$28&lt;&gt;"",$G$28,IF($H$28&lt;&gt;"",$H$28, IF($I$28&lt;&gt;"",$I$28, IF($J$28&lt;&gt;"",$J$28,IF($L$28&lt;&gt;"",$L$28,""))))))))</f>
        <v/>
      </c>
      <c r="L33" s="160" t="s">
        <v>54</v>
      </c>
      <c r="M33" s="160"/>
      <c r="N33" s="123"/>
      <c r="P33" s="143" t="str">
        <f>F33</f>
        <v/>
      </c>
      <c r="R33" s="130"/>
      <c r="S33" s="161"/>
      <c r="T33" s="132"/>
      <c r="U33" s="133"/>
      <c r="V33" s="162"/>
      <c r="W33" s="154"/>
      <c r="X33" s="130"/>
      <c r="Y33" s="136"/>
      <c r="Z33" s="136"/>
      <c r="AA33" s="137"/>
      <c r="AB33" s="137"/>
    </row>
    <row r="34" spans="1:29" ht="15" thickBot="1">
      <c r="C34" s="163" t="s">
        <v>55</v>
      </c>
      <c r="D34" s="163"/>
      <c r="E34" s="163"/>
      <c r="F34" s="164"/>
      <c r="G34" s="165"/>
      <c r="H34" s="165" t="s">
        <v>56</v>
      </c>
      <c r="I34" s="2" t="s">
        <v>57</v>
      </c>
      <c r="J34" s="166"/>
      <c r="L34" s="2" t="s">
        <v>58</v>
      </c>
      <c r="M34" s="2" t="s">
        <v>59</v>
      </c>
      <c r="O34" s="9" t="s">
        <v>60</v>
      </c>
      <c r="P34" s="2" t="s">
        <v>61</v>
      </c>
      <c r="Q34" s="9" t="s">
        <v>62</v>
      </c>
      <c r="R34" s="2" t="s">
        <v>61</v>
      </c>
      <c r="S34" s="26"/>
      <c r="T34" s="167"/>
      <c r="U34" s="101"/>
      <c r="V34" s="117"/>
      <c r="W34" s="168"/>
      <c r="X34" s="154"/>
      <c r="Y34" s="40"/>
      <c r="Z34" s="103"/>
      <c r="AA34" s="103"/>
      <c r="AB34" s="91"/>
      <c r="AC34" s="91"/>
    </row>
    <row r="35" spans="1:29">
      <c r="B35" s="83" t="s">
        <v>42</v>
      </c>
      <c r="C35" s="83" t="s">
        <v>63</v>
      </c>
      <c r="D35" s="83" t="s">
        <v>64</v>
      </c>
      <c r="E35" s="83" t="s">
        <v>56</v>
      </c>
      <c r="F35" s="169" t="s">
        <v>57</v>
      </c>
      <c r="G35" s="169" t="s">
        <v>65</v>
      </c>
      <c r="H35" s="83" t="s">
        <v>66</v>
      </c>
      <c r="I35" s="170" t="s">
        <v>66</v>
      </c>
      <c r="J35" s="171" t="s">
        <v>60</v>
      </c>
      <c r="K35" s="83" t="s">
        <v>35</v>
      </c>
      <c r="L35" s="2" t="s">
        <v>67</v>
      </c>
      <c r="M35" s="2" t="s">
        <v>68</v>
      </c>
      <c r="N35" s="172" t="s">
        <v>69</v>
      </c>
      <c r="O35" s="83" t="s">
        <v>70</v>
      </c>
      <c r="P35" s="83" t="s">
        <v>71</v>
      </c>
      <c r="Q35" s="83" t="s">
        <v>70</v>
      </c>
      <c r="R35" s="83" t="s">
        <v>72</v>
      </c>
      <c r="S35" s="86"/>
      <c r="T35" s="173"/>
      <c r="U35" s="101"/>
      <c r="V35" s="117"/>
      <c r="W35" s="168"/>
      <c r="X35" s="154"/>
      <c r="Y35" s="40"/>
      <c r="Z35" s="103"/>
      <c r="AA35" s="103"/>
      <c r="AB35" s="91"/>
      <c r="AC35" s="91"/>
    </row>
    <row r="36" spans="1:29" ht="15.75" customHeight="1">
      <c r="A36" s="52" t="str">
        <f>IF($C$33&lt;&gt;"",$C$33,IF($F$32&lt;&gt;"",$F$32,IF($F$33&lt;&gt;"",$F$33,IF($F$29&lt;&gt;"",$F$29,""))))</f>
        <v/>
      </c>
      <c r="B36" s="174">
        <v>1</v>
      </c>
      <c r="C36" s="174" t="s">
        <v>15</v>
      </c>
      <c r="D36" s="174">
        <v>1001010</v>
      </c>
      <c r="E36" s="97">
        <v>44044</v>
      </c>
      <c r="F36" s="97">
        <v>44773</v>
      </c>
      <c r="G36" s="97" t="s">
        <v>87</v>
      </c>
      <c r="H36" s="175">
        <f>IF(G36="", "", VLOOKUP($G36,Lookup!$A$2:$C$9,2, FALSE))</f>
        <v>44058</v>
      </c>
      <c r="I36" s="175">
        <f>IF(G36="", "", VLOOKUP($G36,Lookup!$A$2:$C$9,3, FALSE))</f>
        <v>44066</v>
      </c>
      <c r="J36" s="176">
        <v>0.06</v>
      </c>
      <c r="K36" s="177">
        <v>75.599999999999994</v>
      </c>
      <c r="L36" s="178">
        <v>44104</v>
      </c>
      <c r="M36" s="179">
        <v>600992218</v>
      </c>
      <c r="N36" s="180">
        <f>IF(AND(C36="",B36&lt;&gt;""),"AWD NAME!",IF(J36&gt;I10,"",IF(B36="""",(""),IF(C36="ODOT",K36*VLOOKUP(B36,$B$19:$P$22,11),IF(C36="NIH1",K36*VLOOKUP(B36,$B$19:$P$22,13),IF(C36="NIH2",K36*VLOOKUP(B36,$B$19:$P$22,14),IF(C36="NIH3",K36*VLOOKUP(B36,$B$19:$P$22,15),K36*VLOOKUP(B36,$B$19:$P$22,9))))))))</f>
        <v>8930.25</v>
      </c>
      <c r="O36" s="181">
        <f>IF(B36=0,"",IF(H36&gt;F36,"DATE ERROR",IF(H36&lt;E36,"DATE ERROR",IF(I36&gt;F36,"DATE ERROR",IF(I36&lt;E36,"DATE ERROR",SUM($J$36:$J36))))))</f>
        <v>0.06</v>
      </c>
      <c r="P36" s="181">
        <f t="shared" ref="P36:P66" si="2">IF(B36=0,"",$I$10-O36)</f>
        <v>0.94</v>
      </c>
      <c r="Q36" s="182">
        <f>IF(B36=0,"",SUM($N$36:N36))</f>
        <v>8930.25</v>
      </c>
      <c r="R36" s="182">
        <f t="shared" ref="R36:R66" si="3">IF(B36=0,"",$H$10-Q36)</f>
        <v>57675.5</v>
      </c>
      <c r="S36" s="220"/>
      <c r="T36" s="184" t="s">
        <v>73</v>
      </c>
      <c r="U36" s="101"/>
      <c r="V36" s="117"/>
      <c r="W36" s="168"/>
      <c r="X36" s="154"/>
      <c r="Y36" s="40"/>
      <c r="Z36" s="103"/>
      <c r="AA36" s="103"/>
      <c r="AB36" s="91"/>
      <c r="AC36" s="91"/>
    </row>
    <row r="37" spans="1:29" ht="15.75" customHeight="1">
      <c r="A37" s="52" t="str">
        <f t="shared" ref="A37:A66" si="4">IF($C$33&lt;&gt;"",$C$33,IF($F$32&lt;&gt;"",$F$32,IF($F$33&lt;&gt;"",$F$33,IF($F$29&lt;&gt;"",$F$29,""))))</f>
        <v/>
      </c>
      <c r="B37" s="174">
        <v>2</v>
      </c>
      <c r="C37" s="174" t="s">
        <v>84</v>
      </c>
      <c r="D37" s="174">
        <v>1001011</v>
      </c>
      <c r="E37" s="97">
        <f t="shared" ref="E37:F40" si="5">E36</f>
        <v>44044</v>
      </c>
      <c r="F37" s="97">
        <f t="shared" si="5"/>
        <v>44773</v>
      </c>
      <c r="G37" s="97" t="s">
        <v>88</v>
      </c>
      <c r="H37" s="175">
        <f>IF(G37="", "", VLOOKUP($G37,Lookup!$A$2:$C$9,2, FALSE))</f>
        <v>44174</v>
      </c>
      <c r="I37" s="175">
        <f>IF(G37="", "", VLOOKUP($G37,Lookup!$A$2:$C$9,3, FALSE))</f>
        <v>44206</v>
      </c>
      <c r="J37" s="176">
        <v>0.20499999999999999</v>
      </c>
      <c r="K37" s="177">
        <v>114.8</v>
      </c>
      <c r="L37" s="178">
        <v>43951</v>
      </c>
      <c r="M37" s="179">
        <v>600992219</v>
      </c>
      <c r="N37" s="180">
        <f>IF(AND(C37="",B37&lt;&gt;""),"AWD NAME!",IF(J37&gt;P36,"",IF(B37="""",(""),IF(C37="ODOT",K37*VLOOKUP(B37,$B$19:$P$22,11),IF(C37="NIH1",K37*VLOOKUP(B37,$B$19:$P$22,13),IF(C37="NIH2",K37*VLOOKUP(B37,$B$19:$P$22,14),IF(C37="NIH3",K37*VLOOKUP(B37,$B$19:$P$22,15),K37*VLOOKUP(B37,$B$19:$P$22,9))))))))</f>
        <v>10889.928</v>
      </c>
      <c r="O37" s="181">
        <f>IF(B37=0,"",IF(H37&gt;F37,"DATE ERROR",IF(H37&lt;E37,"DATE ERROR",IF(I37&gt;F37,"DATE ERROR",IF(I37&lt;E37,"DATE ERROR",SUM($J$36:$J37))))))</f>
        <v>0.26500000000000001</v>
      </c>
      <c r="P37" s="181">
        <f t="shared" si="2"/>
        <v>0.73499999999999999</v>
      </c>
      <c r="Q37" s="182">
        <f>IF(B37=0,"",SUM($N$36:N37))</f>
        <v>19820.178</v>
      </c>
      <c r="R37" s="182">
        <f t="shared" si="3"/>
        <v>46785.572</v>
      </c>
      <c r="S37" s="220"/>
      <c r="T37" s="185" t="s">
        <v>74</v>
      </c>
      <c r="U37" s="23"/>
      <c r="V37" s="23"/>
      <c r="W37" s="168"/>
      <c r="X37" s="154"/>
      <c r="Y37" s="40"/>
      <c r="Z37" s="103"/>
      <c r="AA37" s="103"/>
      <c r="AB37" s="91"/>
      <c r="AC37" s="91"/>
    </row>
    <row r="38" spans="1:29" ht="15.75" customHeight="1">
      <c r="A38" s="52" t="str">
        <f t="shared" si="4"/>
        <v/>
      </c>
      <c r="B38" s="174">
        <v>3</v>
      </c>
      <c r="C38" s="174" t="s">
        <v>20</v>
      </c>
      <c r="D38" s="174">
        <v>1001012</v>
      </c>
      <c r="E38" s="97">
        <f t="shared" si="5"/>
        <v>44044</v>
      </c>
      <c r="F38" s="97">
        <f t="shared" si="5"/>
        <v>44773</v>
      </c>
      <c r="G38" s="97" t="s">
        <v>194</v>
      </c>
      <c r="H38" s="175">
        <f>IF(G38="", "", VLOOKUP($G38,Lookup!$A$2:$C$9,2, FALSE))</f>
        <v>44314</v>
      </c>
      <c r="I38" s="175">
        <f>IF(G38="", "", VLOOKUP($G38,Lookup!$A$2:$C$9,3, FALSE))</f>
        <v>44325</v>
      </c>
      <c r="J38" s="176">
        <v>7.4999999999999997E-2</v>
      </c>
      <c r="K38" s="177">
        <v>42</v>
      </c>
      <c r="L38" s="178">
        <v>43951</v>
      </c>
      <c r="M38" s="179">
        <v>600992220</v>
      </c>
      <c r="N38" s="180">
        <f t="shared" ref="N38:N66" si="6">IF(AND(C38="",B38&lt;&gt;""),"AWD NAME!",IF(J38&gt;P37,"",IF(B38="""",(""),IF(C38="ODOT",K38*VLOOKUP(B38,$B$19:$P$22,11),IF(C38="NIH1",K38*VLOOKUP(B38,$B$19:$P$22,13),IF(C38="NIH2",K38*VLOOKUP(B38,$B$19:$P$22,14),IF(C38="NIH3",K38*VLOOKUP(B38,$B$19:$P$22,15),K38*VLOOKUP(B38,$B$19:$P$22,9))))))))</f>
        <v>5302.5</v>
      </c>
      <c r="O38" s="181">
        <f>IF(B38=0,"",IF(H38&gt;F38,"DATE ERROR",IF(H38&lt;E38,"DATE ERROR",IF(I38&gt;F38,"DATE ERROR",IF(I38&lt;E38,"DATE ERROR",SUM($J$36:$J38))))))</f>
        <v>0.34</v>
      </c>
      <c r="P38" s="181">
        <f t="shared" si="2"/>
        <v>0.65999999999999992</v>
      </c>
      <c r="Q38" s="182">
        <f>IF(B38=0,"",SUM($N$36:N38))</f>
        <v>25122.678</v>
      </c>
      <c r="R38" s="182">
        <f t="shared" si="3"/>
        <v>41483.072</v>
      </c>
      <c r="S38" s="220"/>
      <c r="T38" s="186" t="s">
        <v>75</v>
      </c>
      <c r="U38" s="23"/>
      <c r="V38" s="23"/>
      <c r="W38" s="168"/>
      <c r="X38" s="154"/>
      <c r="Y38" s="40"/>
      <c r="Z38" s="103"/>
      <c r="AA38" s="103"/>
      <c r="AB38" s="91"/>
      <c r="AC38" s="91"/>
    </row>
    <row r="39" spans="1:29" ht="15.75" customHeight="1">
      <c r="A39" s="52" t="str">
        <f t="shared" si="4"/>
        <v/>
      </c>
      <c r="B39" s="174">
        <v>3</v>
      </c>
      <c r="C39" s="174" t="s">
        <v>31</v>
      </c>
      <c r="D39" s="174">
        <v>1001013</v>
      </c>
      <c r="E39" s="97">
        <f t="shared" si="5"/>
        <v>44044</v>
      </c>
      <c r="F39" s="97">
        <f t="shared" si="5"/>
        <v>44773</v>
      </c>
      <c r="G39" s="97" t="s">
        <v>89</v>
      </c>
      <c r="H39" s="175">
        <f>IF(G39="", "", VLOOKUP($G39,Lookup!$A$2:$C$9,2, FALSE))</f>
        <v>44326</v>
      </c>
      <c r="I39" s="175">
        <f>IF(G39="", "", VLOOKUP($G39,Lookup!$A$2:$C$9,3, FALSE))</f>
        <v>44347</v>
      </c>
      <c r="J39" s="176">
        <v>0.17</v>
      </c>
      <c r="K39" s="177">
        <v>184.8</v>
      </c>
      <c r="L39" s="178">
        <v>44012</v>
      </c>
      <c r="M39" s="179">
        <v>600992221</v>
      </c>
      <c r="N39" s="180">
        <f t="shared" si="6"/>
        <v>23331</v>
      </c>
      <c r="O39" s="181">
        <f>IF(B39=0,"",IF(H39&gt;F39,"DATE ERROR",IF(H39&lt;E39,"DATE ERROR",IF(I39&gt;F39,"DATE ERROR",IF(I39&lt;E39,"DATE ERROR",SUM($J$36:$J39))))))</f>
        <v>0.51</v>
      </c>
      <c r="P39" s="181">
        <f t="shared" si="2"/>
        <v>0.49</v>
      </c>
      <c r="Q39" s="182">
        <f>IF(B39=0,"",SUM($N$36:N39))</f>
        <v>48453.678</v>
      </c>
      <c r="R39" s="182">
        <f t="shared" si="3"/>
        <v>18152.072</v>
      </c>
      <c r="S39" s="220"/>
      <c r="T39" s="185" t="s">
        <v>76</v>
      </c>
      <c r="U39" s="23"/>
      <c r="V39" s="23"/>
      <c r="W39" s="168"/>
      <c r="X39" s="154"/>
      <c r="AB39" s="91"/>
      <c r="AC39" s="91"/>
    </row>
    <row r="40" spans="1:29" ht="15.75" customHeight="1">
      <c r="A40" s="52" t="str">
        <f t="shared" si="4"/>
        <v/>
      </c>
      <c r="B40" s="174">
        <v>3</v>
      </c>
      <c r="C40" s="174" t="s">
        <v>15</v>
      </c>
      <c r="D40" s="174">
        <v>1001014</v>
      </c>
      <c r="E40" s="97">
        <f t="shared" si="5"/>
        <v>44044</v>
      </c>
      <c r="F40" s="97">
        <f t="shared" si="5"/>
        <v>44773</v>
      </c>
      <c r="G40" s="97" t="s">
        <v>90</v>
      </c>
      <c r="H40" s="175">
        <f>IF(G40="", "", VLOOKUP($G40,Lookup!$A$2:$C$9,2, FALSE))</f>
        <v>44378</v>
      </c>
      <c r="I40" s="175">
        <f>IF(G40="", "", VLOOKUP($G40,Lookup!$A$2:$C$9,3, FALSE))</f>
        <v>44408</v>
      </c>
      <c r="J40" s="176">
        <v>0.20499999999999999</v>
      </c>
      <c r="K40" s="177">
        <v>114.8</v>
      </c>
      <c r="L40" s="178">
        <v>44074</v>
      </c>
      <c r="M40" s="179">
        <v>600992221</v>
      </c>
      <c r="N40" s="180">
        <f t="shared" si="6"/>
        <v>14493.5</v>
      </c>
      <c r="O40" s="181">
        <f>IF(B40=0,"",IF(H40&gt;F40,"DATE ERROR",IF(H40&lt;E40,"DATE ERROR",IF(I40&gt;F40,"DATE ERROR",IF(I40&lt;E40,"DATE ERROR",SUM($J$36:$J40))))))</f>
        <v>0.71499999999999997</v>
      </c>
      <c r="P40" s="181">
        <f t="shared" si="2"/>
        <v>0.28500000000000003</v>
      </c>
      <c r="Q40" s="182">
        <f>IF(B40=0,"",SUM($N$36:N40))</f>
        <v>62947.178</v>
      </c>
      <c r="R40" s="182">
        <f t="shared" si="3"/>
        <v>3658.5720000000001</v>
      </c>
      <c r="S40" s="220"/>
      <c r="T40" s="167"/>
      <c r="U40" s="23"/>
      <c r="V40" s="23"/>
      <c r="W40" s="168"/>
      <c r="X40" s="154"/>
      <c r="Y40" s="40"/>
      <c r="Z40" s="103"/>
      <c r="AA40" s="103"/>
      <c r="AB40" s="91"/>
      <c r="AC40" s="91"/>
    </row>
    <row r="41" spans="1:29" ht="15.75" customHeight="1">
      <c r="A41" s="52" t="str">
        <f t="shared" si="4"/>
        <v/>
      </c>
      <c r="B41" s="174">
        <v>3</v>
      </c>
      <c r="C41" s="174" t="s">
        <v>31</v>
      </c>
      <c r="D41" s="174">
        <v>1001015</v>
      </c>
      <c r="E41" s="97">
        <f>E40</f>
        <v>44044</v>
      </c>
      <c r="F41" s="97">
        <f>F39</f>
        <v>44773</v>
      </c>
      <c r="G41" s="97" t="s">
        <v>91</v>
      </c>
      <c r="H41" s="175">
        <f>IF(G41="", "", VLOOKUP($G41,Lookup!$A$2:$C$9,2, FALSE))</f>
        <v>44409</v>
      </c>
      <c r="I41" s="175">
        <f>IF(G41="", "", VLOOKUP($G41,Lookup!$A$2:$C$9,3, FALSE))</f>
        <v>44422</v>
      </c>
      <c r="J41" s="176">
        <v>3.5000000000000003E-2</v>
      </c>
      <c r="K41" s="177">
        <v>19.600000000000001</v>
      </c>
      <c r="L41" s="178">
        <v>44104</v>
      </c>
      <c r="M41" s="179">
        <v>600992222</v>
      </c>
      <c r="N41" s="180">
        <f t="shared" si="6"/>
        <v>2474.5</v>
      </c>
      <c r="O41" s="181">
        <f>IF(B41=0,"",IF(H41&gt;F41,"DATE ERROR",IF(H41&lt;E41,"DATE ERROR",IF(I41&gt;F41,"DATE ERROR",IF(I41&lt;E41,"DATE ERROR",SUM($J$36:$J41))))))</f>
        <v>0.75</v>
      </c>
      <c r="P41" s="181">
        <f t="shared" si="2"/>
        <v>0.25</v>
      </c>
      <c r="Q41" s="182">
        <f>IF(B41=0,"",SUM($N$36:N41))</f>
        <v>65421.678</v>
      </c>
      <c r="R41" s="182">
        <f t="shared" si="3"/>
        <v>1184.0720000000001</v>
      </c>
      <c r="S41" s="220"/>
      <c r="T41" s="187"/>
      <c r="U41" s="153"/>
      <c r="V41" s="153"/>
      <c r="W41" s="168"/>
      <c r="X41" s="154"/>
      <c r="Y41" s="10"/>
      <c r="AA41" s="10"/>
    </row>
    <row r="42" spans="1:29" ht="15.75" customHeight="1">
      <c r="A42" s="52" t="str">
        <f t="shared" si="4"/>
        <v/>
      </c>
      <c r="B42" s="174">
        <v>3</v>
      </c>
      <c r="C42" s="174" t="s">
        <v>15</v>
      </c>
      <c r="D42" s="174">
        <v>1001016</v>
      </c>
      <c r="E42" s="97">
        <f>E41</f>
        <v>44044</v>
      </c>
      <c r="F42" s="97">
        <f>F39</f>
        <v>44773</v>
      </c>
      <c r="G42" s="97" t="s">
        <v>91</v>
      </c>
      <c r="H42" s="175">
        <f>IF(G42="", "", VLOOKUP($G42,Lookup!$A$2:$C$9,2, FALSE))</f>
        <v>44409</v>
      </c>
      <c r="I42" s="175">
        <f>IF(G42="", "", VLOOKUP($G42,Lookup!$A$2:$C$9,3, FALSE))</f>
        <v>44422</v>
      </c>
      <c r="J42" s="176">
        <v>1.4999999999999999E-2</v>
      </c>
      <c r="K42" s="177">
        <v>5.6</v>
      </c>
      <c r="L42" s="178">
        <v>44104</v>
      </c>
      <c r="M42" s="179">
        <v>600992222</v>
      </c>
      <c r="N42" s="180">
        <f t="shared" si="6"/>
        <v>707</v>
      </c>
      <c r="O42" s="181">
        <f>IF(B42=0,"",IF(H42&gt;F42,"DATE ERROR",IF(H42&lt;E42,"DATE ERROR",IF(I42&gt;F42,"DATE ERROR",IF(I42&lt;E42,"DATE ERROR",SUM($J$36:$J42))))))</f>
        <v>0.76500000000000001</v>
      </c>
      <c r="P42" s="181">
        <f t="shared" si="2"/>
        <v>0.23499999999999999</v>
      </c>
      <c r="Q42" s="182">
        <f>IF(B42=0,"",SUM($N$36:N42))</f>
        <v>66128.678</v>
      </c>
      <c r="R42" s="182">
        <f t="shared" si="3"/>
        <v>477.07200000000012</v>
      </c>
      <c r="S42" s="220"/>
      <c r="T42" s="188"/>
      <c r="U42" s="153"/>
      <c r="V42" s="153"/>
      <c r="W42" s="189"/>
      <c r="X42" s="154"/>
      <c r="Y42" s="10"/>
      <c r="AA42" s="10"/>
    </row>
    <row r="43" spans="1:29" ht="15.75" customHeight="1">
      <c r="A43" s="52" t="str">
        <f t="shared" si="4"/>
        <v/>
      </c>
      <c r="B43" s="174"/>
      <c r="C43" s="174"/>
      <c r="D43" s="174"/>
      <c r="E43" s="97"/>
      <c r="F43" s="97"/>
      <c r="G43" s="97"/>
      <c r="H43" s="175" t="str">
        <f>IF(G43="", "", VLOOKUP($G43,Lookup!$A$2:$C$9,2, FALSE))</f>
        <v/>
      </c>
      <c r="I43" s="175" t="str">
        <f>IF(G43="", "", VLOOKUP($G43,Lookup!$A$2:$C$9,3, FALSE))</f>
        <v/>
      </c>
      <c r="J43" s="176"/>
      <c r="K43" s="177">
        <f t="shared" ref="K43:K66" si="7">ROUND((J43*560),3)</f>
        <v>0</v>
      </c>
      <c r="L43" s="178"/>
      <c r="M43" s="179"/>
      <c r="N43" s="180" t="str">
        <f t="shared" si="6"/>
        <v/>
      </c>
      <c r="O43" s="181" t="str">
        <f>IF(B43=0,"",IF(H43&gt;F43,"DATE ERROR",IF(H43&lt;E43,"DATE ERROR",IF(I43&gt;F43,"DATE ERROR",IF(I43&lt;E43,"DATE ERROR",SUM($J$36:$J43))))))</f>
        <v/>
      </c>
      <c r="P43" s="181" t="str">
        <f t="shared" si="2"/>
        <v/>
      </c>
      <c r="Q43" s="182" t="str">
        <f>IF(B43=0,"",SUM($N$36:N43))</f>
        <v/>
      </c>
      <c r="R43" s="182" t="str">
        <f t="shared" si="3"/>
        <v/>
      </c>
      <c r="S43" s="220"/>
      <c r="T43" s="188"/>
      <c r="U43" s="153"/>
      <c r="V43" s="153"/>
      <c r="W43" s="190"/>
      <c r="X43" s="191"/>
      <c r="Y43" s="191"/>
    </row>
    <row r="44" spans="1:29" ht="15.75" customHeight="1">
      <c r="A44" s="52" t="str">
        <f t="shared" si="4"/>
        <v/>
      </c>
      <c r="B44" s="174"/>
      <c r="C44" s="174"/>
      <c r="D44" s="174"/>
      <c r="E44" s="97"/>
      <c r="F44" s="97"/>
      <c r="G44" s="97"/>
      <c r="H44" s="175" t="str">
        <f>IF(G44="", "", VLOOKUP($G44,Lookup!$A$2:$C$9,2, FALSE))</f>
        <v/>
      </c>
      <c r="I44" s="175" t="str">
        <f>IF(G44="", "", VLOOKUP($G44,Lookup!$A$2:$C$9,3, FALSE))</f>
        <v/>
      </c>
      <c r="J44" s="176"/>
      <c r="K44" s="177">
        <f t="shared" si="7"/>
        <v>0</v>
      </c>
      <c r="L44" s="178"/>
      <c r="M44" s="179"/>
      <c r="N44" s="180" t="str">
        <f t="shared" si="6"/>
        <v/>
      </c>
      <c r="O44" s="181" t="str">
        <f>IF(B44=0,"",IF(H44&gt;F44,"DATE ERROR",IF(H44&lt;E44,"DATE ERROR",IF(I44&gt;F44,"DATE ERROR",IF(I44&lt;E44,"DATE ERROR",SUM($J$36:$J44))))))</f>
        <v/>
      </c>
      <c r="P44" s="181" t="str">
        <f t="shared" si="2"/>
        <v/>
      </c>
      <c r="Q44" s="182" t="str">
        <f>IF(B44=0,"",SUM($N$36:N44))</f>
        <v/>
      </c>
      <c r="R44" s="182" t="str">
        <f t="shared" si="3"/>
        <v/>
      </c>
      <c r="S44" s="220"/>
      <c r="T44" s="188"/>
      <c r="U44" s="153"/>
      <c r="V44" s="153"/>
      <c r="W44" s="190"/>
      <c r="X44" s="191"/>
      <c r="Y44" s="191"/>
    </row>
    <row r="45" spans="1:29" ht="15.75" customHeight="1">
      <c r="A45" s="52" t="str">
        <f t="shared" si="4"/>
        <v/>
      </c>
      <c r="B45" s="174"/>
      <c r="C45" s="174"/>
      <c r="D45" s="174"/>
      <c r="E45" s="97"/>
      <c r="F45" s="97"/>
      <c r="G45" s="97"/>
      <c r="H45" s="175" t="str">
        <f>IF(G45="", "", VLOOKUP($G45,Lookup!$A$2:$C$9,2, FALSE))</f>
        <v/>
      </c>
      <c r="I45" s="175" t="str">
        <f>IF(G45="", "", VLOOKUP($G45,Lookup!$A$2:$C$9,3, FALSE))</f>
        <v/>
      </c>
      <c r="J45" s="176"/>
      <c r="K45" s="177">
        <f t="shared" si="7"/>
        <v>0</v>
      </c>
      <c r="L45" s="178"/>
      <c r="M45" s="179"/>
      <c r="N45" s="180" t="str">
        <f t="shared" si="6"/>
        <v/>
      </c>
      <c r="O45" s="181" t="str">
        <f>IF(B45=0,"",IF(H45&gt;F45,"DATE ERROR",IF(H45&lt;E45,"DATE ERROR",IF(I45&gt;F45,"DATE ERROR",IF(I45&lt;E45,"DATE ERROR",SUM($J$36:$J45))))))</f>
        <v/>
      </c>
      <c r="P45" s="181" t="str">
        <f t="shared" si="2"/>
        <v/>
      </c>
      <c r="Q45" s="182" t="str">
        <f>IF(B45=0,"",SUM($N$36:N45))</f>
        <v/>
      </c>
      <c r="R45" s="182" t="str">
        <f t="shared" si="3"/>
        <v/>
      </c>
      <c r="S45" s="220"/>
      <c r="T45" s="22"/>
      <c r="U45" s="153"/>
      <c r="V45" s="153"/>
      <c r="W45" s="190"/>
      <c r="X45" s="191"/>
      <c r="Y45" s="191"/>
    </row>
    <row r="46" spans="1:29" ht="15.75" customHeight="1">
      <c r="A46" s="52" t="str">
        <f t="shared" si="4"/>
        <v/>
      </c>
      <c r="B46" s="174"/>
      <c r="C46" s="174"/>
      <c r="D46" s="174"/>
      <c r="E46" s="97"/>
      <c r="F46" s="97"/>
      <c r="G46" s="97"/>
      <c r="H46" s="175" t="str">
        <f>IF(G46="", "", VLOOKUP($G46,Lookup!$A$2:$C$9,2, FALSE))</f>
        <v/>
      </c>
      <c r="I46" s="175" t="str">
        <f>IF(G46="", "", VLOOKUP($G46,Lookup!$A$2:$C$9,3, FALSE))</f>
        <v/>
      </c>
      <c r="J46" s="176"/>
      <c r="K46" s="177">
        <f t="shared" si="7"/>
        <v>0</v>
      </c>
      <c r="L46" s="178"/>
      <c r="M46" s="179"/>
      <c r="N46" s="180" t="str">
        <f t="shared" si="6"/>
        <v/>
      </c>
      <c r="O46" s="181" t="str">
        <f>IF(B46=0,"",IF(H46&gt;F46,"DATE ERROR",IF(H46&lt;E46,"DATE ERROR",IF(I46&gt;F46,"DATE ERROR",IF(I46&lt;E46,"DATE ERROR",SUM($J$36:$J46))))))</f>
        <v/>
      </c>
      <c r="P46" s="181" t="str">
        <f t="shared" si="2"/>
        <v/>
      </c>
      <c r="Q46" s="182" t="str">
        <f>IF(B46=0,"",SUM($N$36:N46))</f>
        <v/>
      </c>
      <c r="R46" s="182" t="str">
        <f t="shared" si="3"/>
        <v/>
      </c>
      <c r="S46" s="220"/>
      <c r="T46" s="192"/>
      <c r="U46" s="153"/>
      <c r="V46" s="153"/>
      <c r="W46" s="190"/>
      <c r="X46" s="191"/>
      <c r="Y46" s="191"/>
    </row>
    <row r="47" spans="1:29" ht="15.75" customHeight="1">
      <c r="A47" s="52" t="str">
        <f t="shared" si="4"/>
        <v/>
      </c>
      <c r="B47" s="174"/>
      <c r="C47" s="174"/>
      <c r="D47" s="174"/>
      <c r="E47" s="97"/>
      <c r="F47" s="97"/>
      <c r="G47" s="97"/>
      <c r="H47" s="175" t="str">
        <f>IF(G47="", "", VLOOKUP($G47,Lookup!$A$2:$C$9,2, FALSE))</f>
        <v/>
      </c>
      <c r="I47" s="175" t="str">
        <f>IF(G47="", "", VLOOKUP($G47,Lookup!$A$2:$C$9,3, FALSE))</f>
        <v/>
      </c>
      <c r="J47" s="176"/>
      <c r="K47" s="177">
        <f t="shared" si="7"/>
        <v>0</v>
      </c>
      <c r="L47" s="178"/>
      <c r="M47" s="179"/>
      <c r="N47" s="180" t="str">
        <f t="shared" si="6"/>
        <v/>
      </c>
      <c r="O47" s="181" t="str">
        <f>IF(B47=0,"",IF(H47&gt;F47,"DATE ERROR",IF(H47&lt;E47,"DATE ERROR",IF(I47&gt;F47,"DATE ERROR",IF(I47&lt;E47,"DATE ERROR",SUM($J$36:$J47))))))</f>
        <v/>
      </c>
      <c r="P47" s="181" t="str">
        <f t="shared" si="2"/>
        <v/>
      </c>
      <c r="Q47" s="182" t="str">
        <f>IF(B47=0,"",SUM($N$36:N47))</f>
        <v/>
      </c>
      <c r="R47" s="182" t="str">
        <f t="shared" si="3"/>
        <v/>
      </c>
      <c r="S47" s="220"/>
      <c r="T47" s="192"/>
      <c r="U47" s="153"/>
      <c r="V47" s="153"/>
      <c r="W47" s="190"/>
      <c r="X47" s="191"/>
      <c r="Y47" s="191"/>
    </row>
    <row r="48" spans="1:29" ht="15.75" customHeight="1">
      <c r="A48" s="52" t="str">
        <f t="shared" si="4"/>
        <v/>
      </c>
      <c r="B48" s="174"/>
      <c r="C48" s="174"/>
      <c r="D48" s="174"/>
      <c r="E48" s="97"/>
      <c r="F48" s="97"/>
      <c r="G48" s="97"/>
      <c r="H48" s="175" t="str">
        <f>IF(G48="", "", VLOOKUP($G48,Lookup!$A$2:$C$9,2, FALSE))</f>
        <v/>
      </c>
      <c r="I48" s="175" t="str">
        <f>IF(G48="", "", VLOOKUP($G48,Lookup!$A$2:$C$9,3, FALSE))</f>
        <v/>
      </c>
      <c r="J48" s="176"/>
      <c r="K48" s="177">
        <f t="shared" si="7"/>
        <v>0</v>
      </c>
      <c r="L48" s="178"/>
      <c r="M48" s="179"/>
      <c r="N48" s="180" t="str">
        <f t="shared" si="6"/>
        <v/>
      </c>
      <c r="O48" s="181" t="str">
        <f>IF(B48=0,"",IF(H48&gt;F48,"DATE ERROR",IF(H48&lt;E48,"DATE ERROR",IF(I48&gt;F48,"DATE ERROR",IF(I48&lt;E48,"DATE ERROR",SUM($J$36:$J48))))))</f>
        <v/>
      </c>
      <c r="P48" s="181" t="str">
        <f t="shared" si="2"/>
        <v/>
      </c>
      <c r="Q48" s="182" t="str">
        <f>IF(B48=0,"",SUM($N$36:N48))</f>
        <v/>
      </c>
      <c r="R48" s="182" t="str">
        <f t="shared" si="3"/>
        <v/>
      </c>
      <c r="S48" s="220"/>
      <c r="T48" s="22"/>
      <c r="U48" s="153"/>
      <c r="V48" s="153"/>
      <c r="W48" s="193"/>
    </row>
    <row r="49" spans="1:23" ht="15.75" customHeight="1">
      <c r="A49" s="52" t="str">
        <f t="shared" si="4"/>
        <v/>
      </c>
      <c r="B49" s="174"/>
      <c r="C49" s="174"/>
      <c r="D49" s="174"/>
      <c r="E49" s="97"/>
      <c r="F49" s="97"/>
      <c r="G49" s="97"/>
      <c r="H49" s="175" t="str">
        <f>IF(G49="", "", VLOOKUP($G49,Lookup!$A$2:$C$9,2, FALSE))</f>
        <v/>
      </c>
      <c r="I49" s="175" t="str">
        <f>IF(G49="", "", VLOOKUP($G49,Lookup!$A$2:$C$9,3, FALSE))</f>
        <v/>
      </c>
      <c r="J49" s="176"/>
      <c r="K49" s="177">
        <f t="shared" si="7"/>
        <v>0</v>
      </c>
      <c r="L49" s="178"/>
      <c r="M49" s="179"/>
      <c r="N49" s="180" t="str">
        <f t="shared" si="6"/>
        <v/>
      </c>
      <c r="O49" s="181" t="str">
        <f>IF(B49=0,"",IF(H49&gt;F49,"DATE ERROR",IF(H49&lt;E49,"DATE ERROR",IF(I49&gt;F49,"DATE ERROR",IF(I49&lt;E49,"DATE ERROR",SUM($J$36:$J49))))))</f>
        <v/>
      </c>
      <c r="P49" s="181" t="str">
        <f t="shared" si="2"/>
        <v/>
      </c>
      <c r="Q49" s="182" t="str">
        <f>IF(B49=0,"",SUM($N$36:N49))</f>
        <v/>
      </c>
      <c r="R49" s="182" t="str">
        <f t="shared" si="3"/>
        <v/>
      </c>
      <c r="S49" s="220"/>
      <c r="T49" s="22"/>
      <c r="U49" s="23"/>
      <c r="V49" s="23"/>
      <c r="W49" s="193"/>
    </row>
    <row r="50" spans="1:23" ht="15.75" customHeight="1">
      <c r="A50" s="52" t="str">
        <f t="shared" si="4"/>
        <v/>
      </c>
      <c r="B50" s="174"/>
      <c r="C50" s="174"/>
      <c r="D50" s="174"/>
      <c r="E50" s="97"/>
      <c r="F50" s="97"/>
      <c r="G50" s="97"/>
      <c r="H50" s="175" t="str">
        <f>IF(G50="", "", VLOOKUP($G50,Lookup!$A$2:$C$9,2, FALSE))</f>
        <v/>
      </c>
      <c r="I50" s="175" t="str">
        <f>IF(G50="", "", VLOOKUP($G50,Lookup!$A$2:$C$9,3, FALSE))</f>
        <v/>
      </c>
      <c r="J50" s="176"/>
      <c r="K50" s="177">
        <f t="shared" si="7"/>
        <v>0</v>
      </c>
      <c r="L50" s="178"/>
      <c r="M50" s="179"/>
      <c r="N50" s="180" t="str">
        <f t="shared" si="6"/>
        <v/>
      </c>
      <c r="O50" s="181" t="str">
        <f>IF(B50=0,"",IF(H50&gt;F50,"DATE ERROR",IF(H50&lt;E50,"DATE ERROR",IF(I50&gt;F50,"DATE ERROR",IF(I50&lt;E50,"DATE ERROR",SUM($J$36:$J50))))))</f>
        <v/>
      </c>
      <c r="P50" s="181" t="str">
        <f t="shared" si="2"/>
        <v/>
      </c>
      <c r="Q50" s="182" t="str">
        <f>IF(B50=0,"",SUM($N$36:N50))</f>
        <v/>
      </c>
      <c r="R50" s="182" t="str">
        <f t="shared" si="3"/>
        <v/>
      </c>
      <c r="S50" s="220"/>
      <c r="T50" s="22"/>
      <c r="U50" s="23"/>
      <c r="V50" s="23"/>
      <c r="W50" s="193"/>
    </row>
    <row r="51" spans="1:23" ht="15.75" customHeight="1">
      <c r="A51" s="52" t="str">
        <f t="shared" si="4"/>
        <v/>
      </c>
      <c r="B51" s="174"/>
      <c r="C51" s="174"/>
      <c r="D51" s="174"/>
      <c r="E51" s="97"/>
      <c r="F51" s="97"/>
      <c r="G51" s="97"/>
      <c r="H51" s="175" t="str">
        <f>IF(G51="", "", VLOOKUP($G51,Lookup!$A$2:$C$9,2, FALSE))</f>
        <v/>
      </c>
      <c r="I51" s="175" t="str">
        <f>IF(G51="", "", VLOOKUP($G51,Lookup!$A$2:$C$9,3, FALSE))</f>
        <v/>
      </c>
      <c r="J51" s="176"/>
      <c r="K51" s="177">
        <f t="shared" si="7"/>
        <v>0</v>
      </c>
      <c r="L51" s="178"/>
      <c r="M51" s="179"/>
      <c r="N51" s="180" t="str">
        <f t="shared" si="6"/>
        <v/>
      </c>
      <c r="O51" s="181" t="str">
        <f>IF(B51=0,"",IF(H51&gt;F51,"DATE ERROR",IF(H51&lt;E51,"DATE ERROR",IF(I51&gt;F51,"DATE ERROR",IF(I51&lt;E51,"DATE ERROR",SUM($J$36:$J51))))))</f>
        <v/>
      </c>
      <c r="P51" s="181" t="str">
        <f t="shared" si="2"/>
        <v/>
      </c>
      <c r="Q51" s="182" t="str">
        <f>IF(B51=0,"",SUM($N$36:N51))</f>
        <v/>
      </c>
      <c r="R51" s="182" t="str">
        <f t="shared" si="3"/>
        <v/>
      </c>
      <c r="S51" s="220"/>
      <c r="U51" s="23"/>
      <c r="V51" s="23"/>
    </row>
    <row r="52" spans="1:23" ht="15.75" customHeight="1">
      <c r="A52" s="52" t="str">
        <f t="shared" si="4"/>
        <v/>
      </c>
      <c r="B52" s="174"/>
      <c r="C52" s="174"/>
      <c r="D52" s="174"/>
      <c r="E52" s="97"/>
      <c r="F52" s="97"/>
      <c r="G52" s="97"/>
      <c r="H52" s="175" t="str">
        <f>IF(G52="", "", VLOOKUP($G52,Lookup!$A$2:$C$9,2, FALSE))</f>
        <v/>
      </c>
      <c r="I52" s="175" t="str">
        <f>IF(G52="", "", VLOOKUP($G52,Lookup!$A$2:$C$9,3, FALSE))</f>
        <v/>
      </c>
      <c r="J52" s="176"/>
      <c r="K52" s="177">
        <f t="shared" si="7"/>
        <v>0</v>
      </c>
      <c r="L52" s="178"/>
      <c r="M52" s="179"/>
      <c r="N52" s="180" t="str">
        <f t="shared" si="6"/>
        <v/>
      </c>
      <c r="O52" s="181" t="str">
        <f>IF(B52=0,"",IF(H52&gt;F52,"DATE ERROR",IF(H52&lt;E52,"DATE ERROR",IF(I52&gt;F52,"DATE ERROR",IF(I52&lt;E52,"DATE ERROR",SUM($J$36:$J52))))))</f>
        <v/>
      </c>
      <c r="P52" s="181" t="str">
        <f t="shared" si="2"/>
        <v/>
      </c>
      <c r="Q52" s="182" t="str">
        <f>IF(B52=0,"",SUM($N$36:N52))</f>
        <v/>
      </c>
      <c r="R52" s="182" t="str">
        <f t="shared" si="3"/>
        <v/>
      </c>
      <c r="S52" s="220"/>
    </row>
    <row r="53" spans="1:23" ht="15.75" customHeight="1">
      <c r="A53" s="52" t="str">
        <f t="shared" si="4"/>
        <v/>
      </c>
      <c r="B53" s="174"/>
      <c r="C53" s="174"/>
      <c r="D53" s="174"/>
      <c r="E53" s="97"/>
      <c r="F53" s="97"/>
      <c r="G53" s="97"/>
      <c r="H53" s="175" t="str">
        <f>IF(G53="", "", VLOOKUP($G53,Lookup!$A$2:$C$9,2, FALSE))</f>
        <v/>
      </c>
      <c r="I53" s="175" t="str">
        <f>IF(G53="", "", VLOOKUP($G53,Lookup!$A$2:$C$9,3, FALSE))</f>
        <v/>
      </c>
      <c r="J53" s="176"/>
      <c r="K53" s="177">
        <f t="shared" si="7"/>
        <v>0</v>
      </c>
      <c r="L53" s="178"/>
      <c r="M53" s="179"/>
      <c r="N53" s="180" t="str">
        <f t="shared" si="6"/>
        <v/>
      </c>
      <c r="O53" s="181" t="str">
        <f>IF(B53=0,"",IF(H53&gt;F53,"DATE ERROR",IF(H53&lt;E53,"DATE ERROR",IF(I53&gt;F53,"DATE ERROR",IF(I53&lt;E53,"DATE ERROR",SUM($J$36:$J53))))))</f>
        <v/>
      </c>
      <c r="P53" s="181" t="str">
        <f t="shared" si="2"/>
        <v/>
      </c>
      <c r="Q53" s="182" t="str">
        <f>IF(B53=0,"",SUM($N$36:N53))</f>
        <v/>
      </c>
      <c r="R53" s="182" t="str">
        <f t="shared" si="3"/>
        <v/>
      </c>
      <c r="S53" s="220"/>
    </row>
    <row r="54" spans="1:23" ht="15.75" customHeight="1">
      <c r="A54" s="52" t="str">
        <f t="shared" si="4"/>
        <v/>
      </c>
      <c r="B54" s="174"/>
      <c r="C54" s="174"/>
      <c r="D54" s="174"/>
      <c r="E54" s="97"/>
      <c r="F54" s="97"/>
      <c r="G54" s="97"/>
      <c r="H54" s="175" t="str">
        <f>IF(G54="", "", VLOOKUP($G54,Lookup!$A$2:$C$9,2, FALSE))</f>
        <v/>
      </c>
      <c r="I54" s="175" t="str">
        <f>IF(G54="", "", VLOOKUP($G54,Lookup!$A$2:$C$9,3, FALSE))</f>
        <v/>
      </c>
      <c r="J54" s="176"/>
      <c r="K54" s="177">
        <f t="shared" si="7"/>
        <v>0</v>
      </c>
      <c r="L54" s="178"/>
      <c r="M54" s="179"/>
      <c r="N54" s="180" t="str">
        <f t="shared" si="6"/>
        <v/>
      </c>
      <c r="O54" s="181" t="str">
        <f>IF(B54=0,"",IF(H54&gt;F54,"DATE ERROR",IF(H54&lt;E54,"DATE ERROR",IF(I54&gt;F54,"DATE ERROR",IF(I54&lt;E54,"DATE ERROR",SUM($J$36:$J54))))))</f>
        <v/>
      </c>
      <c r="P54" s="181" t="str">
        <f t="shared" si="2"/>
        <v/>
      </c>
      <c r="Q54" s="182" t="str">
        <f>IF(B54=0,"",SUM($N$36:N54))</f>
        <v/>
      </c>
      <c r="R54" s="182" t="str">
        <f t="shared" si="3"/>
        <v/>
      </c>
      <c r="S54" s="220"/>
    </row>
    <row r="55" spans="1:23" ht="15.75" customHeight="1">
      <c r="A55" s="52" t="str">
        <f t="shared" si="4"/>
        <v/>
      </c>
      <c r="B55" s="174"/>
      <c r="C55" s="174"/>
      <c r="D55" s="174"/>
      <c r="E55" s="97"/>
      <c r="F55" s="97"/>
      <c r="G55" s="97"/>
      <c r="H55" s="175" t="str">
        <f>IF(G55="", "", VLOOKUP($G55,Lookup!$A$2:$C$9,2, FALSE))</f>
        <v/>
      </c>
      <c r="I55" s="175" t="str">
        <f>IF(G55="", "", VLOOKUP($G55,Lookup!$A$2:$C$9,3, FALSE))</f>
        <v/>
      </c>
      <c r="J55" s="176"/>
      <c r="K55" s="177">
        <f t="shared" si="7"/>
        <v>0</v>
      </c>
      <c r="L55" s="178"/>
      <c r="M55" s="179"/>
      <c r="N55" s="180" t="str">
        <f t="shared" si="6"/>
        <v/>
      </c>
      <c r="O55" s="181" t="str">
        <f>IF(B55=0,"",IF(H55&gt;F55,"DATE ERROR",IF(H55&lt;E55,"DATE ERROR",IF(I55&gt;F55,"DATE ERROR",IF(I55&lt;E55,"DATE ERROR",SUM($J$36:$J55))))))</f>
        <v/>
      </c>
      <c r="P55" s="181" t="str">
        <f t="shared" si="2"/>
        <v/>
      </c>
      <c r="Q55" s="182" t="str">
        <f>IF(B55=0,"",SUM($N$36:N55))</f>
        <v/>
      </c>
      <c r="R55" s="182" t="str">
        <f t="shared" si="3"/>
        <v/>
      </c>
      <c r="S55" s="220"/>
    </row>
    <row r="56" spans="1:23" ht="15.75" customHeight="1">
      <c r="A56" s="52" t="str">
        <f t="shared" si="4"/>
        <v/>
      </c>
      <c r="B56" s="174"/>
      <c r="C56" s="174"/>
      <c r="D56" s="174"/>
      <c r="E56" s="97"/>
      <c r="F56" s="97"/>
      <c r="G56" s="97"/>
      <c r="H56" s="175" t="str">
        <f>IF(G56="", "", VLOOKUP($G56,Lookup!$A$2:$C$9,2, FALSE))</f>
        <v/>
      </c>
      <c r="I56" s="175" t="str">
        <f>IF(G56="", "", VLOOKUP($G56,Lookup!$A$2:$C$9,3, FALSE))</f>
        <v/>
      </c>
      <c r="J56" s="176"/>
      <c r="K56" s="177">
        <f t="shared" si="7"/>
        <v>0</v>
      </c>
      <c r="L56" s="178"/>
      <c r="M56" s="179"/>
      <c r="N56" s="180" t="str">
        <f t="shared" si="6"/>
        <v/>
      </c>
      <c r="O56" s="181" t="str">
        <f>IF(B56=0,"",IF(H56&gt;F56,"DATE ERROR",IF(H56&lt;E56,"DATE ERROR",IF(I56&gt;F56,"DATE ERROR",IF(I56&lt;E56,"DATE ERROR",SUM($J$36:$J56))))))</f>
        <v/>
      </c>
      <c r="P56" s="181" t="str">
        <f t="shared" si="2"/>
        <v/>
      </c>
      <c r="Q56" s="182" t="str">
        <f>IF(B56=0,"",SUM($N$36:N56))</f>
        <v/>
      </c>
      <c r="R56" s="182" t="str">
        <f t="shared" si="3"/>
        <v/>
      </c>
      <c r="S56" s="220"/>
    </row>
    <row r="57" spans="1:23">
      <c r="A57" s="52" t="str">
        <f t="shared" si="4"/>
        <v/>
      </c>
      <c r="B57" s="174"/>
      <c r="C57" s="174"/>
      <c r="D57" s="174"/>
      <c r="E57" s="97"/>
      <c r="F57" s="97"/>
      <c r="G57" s="97"/>
      <c r="H57" s="175" t="str">
        <f>IF(G57="", "", VLOOKUP($G57,Lookup!$A$2:$C$9,2, FALSE))</f>
        <v/>
      </c>
      <c r="I57" s="175" t="str">
        <f>IF(G57="", "", VLOOKUP($G57,Lookup!$A$2:$C$9,3, FALSE))</f>
        <v/>
      </c>
      <c r="J57" s="176"/>
      <c r="K57" s="177">
        <f t="shared" si="7"/>
        <v>0</v>
      </c>
      <c r="L57" s="178"/>
      <c r="M57" s="179"/>
      <c r="N57" s="180" t="str">
        <f t="shared" si="6"/>
        <v/>
      </c>
      <c r="O57" s="181" t="str">
        <f>IF(B57=0,"",IF(H57&gt;F57,"DATE ERROR",IF(H57&lt;E57,"DATE ERROR",IF(I57&gt;F57,"DATE ERROR",IF(I57&lt;E57,"DATE ERROR",SUM($J$36:$J57))))))</f>
        <v/>
      </c>
      <c r="P57" s="181" t="str">
        <f t="shared" si="2"/>
        <v/>
      </c>
      <c r="Q57" s="182" t="str">
        <f>IF(B57=0,"",SUM($N$36:N57))</f>
        <v/>
      </c>
      <c r="R57" s="182" t="str">
        <f t="shared" si="3"/>
        <v/>
      </c>
      <c r="S57" s="220"/>
    </row>
    <row r="58" spans="1:23">
      <c r="A58" s="52" t="str">
        <f t="shared" si="4"/>
        <v/>
      </c>
      <c r="B58" s="174"/>
      <c r="C58" s="174"/>
      <c r="D58" s="174"/>
      <c r="E58" s="97"/>
      <c r="F58" s="97"/>
      <c r="G58" s="97"/>
      <c r="H58" s="175" t="str">
        <f>IF(G58="", "", VLOOKUP($G58,Lookup!$A$2:$C$9,2, FALSE))</f>
        <v/>
      </c>
      <c r="I58" s="175" t="str">
        <f>IF(G58="", "", VLOOKUP($G58,Lookup!$A$2:$C$9,3, FALSE))</f>
        <v/>
      </c>
      <c r="J58" s="176"/>
      <c r="K58" s="177">
        <f t="shared" si="7"/>
        <v>0</v>
      </c>
      <c r="L58" s="178"/>
      <c r="M58" s="179"/>
      <c r="N58" s="180" t="str">
        <f t="shared" si="6"/>
        <v/>
      </c>
      <c r="O58" s="181" t="str">
        <f>IF(B58=0,"",IF(H58&gt;F58,"DATE ERROR",IF(H58&lt;E58,"DATE ERROR",IF(I58&gt;F58,"DATE ERROR",IF(I58&lt;E58,"DATE ERROR",SUM($J$36:$J58))))))</f>
        <v/>
      </c>
      <c r="P58" s="181" t="str">
        <f t="shared" si="2"/>
        <v/>
      </c>
      <c r="Q58" s="182" t="str">
        <f>IF(B58=0,"",SUM($N$36:N58))</f>
        <v/>
      </c>
      <c r="R58" s="182" t="str">
        <f t="shared" si="3"/>
        <v/>
      </c>
      <c r="S58" s="220"/>
    </row>
    <row r="59" spans="1:23">
      <c r="A59" s="52" t="str">
        <f t="shared" si="4"/>
        <v/>
      </c>
      <c r="B59" s="174"/>
      <c r="C59" s="174"/>
      <c r="D59" s="174"/>
      <c r="E59" s="97"/>
      <c r="F59" s="97"/>
      <c r="G59" s="97"/>
      <c r="H59" s="175" t="str">
        <f>IF(G59="", "", VLOOKUP($G59,Lookup!$A$2:$C$9,2, FALSE))</f>
        <v/>
      </c>
      <c r="I59" s="175" t="str">
        <f>IF(G59="", "", VLOOKUP($G59,Lookup!$A$2:$C$9,3, FALSE))</f>
        <v/>
      </c>
      <c r="J59" s="176"/>
      <c r="K59" s="177">
        <f t="shared" si="7"/>
        <v>0</v>
      </c>
      <c r="L59" s="178"/>
      <c r="M59" s="179"/>
      <c r="N59" s="180" t="str">
        <f t="shared" si="6"/>
        <v/>
      </c>
      <c r="O59" s="181" t="str">
        <f>IF(B59=0,"",IF(H59&gt;F59,"DATE ERROR",IF(H59&lt;E59,"DATE ERROR",IF(I59&gt;F59,"DATE ERROR",IF(I59&lt;E59,"DATE ERROR",SUM($J$36:$J59))))))</f>
        <v/>
      </c>
      <c r="P59" s="181" t="str">
        <f t="shared" si="2"/>
        <v/>
      </c>
      <c r="Q59" s="182" t="str">
        <f>IF(B59=0,"",SUM($N$36:N59))</f>
        <v/>
      </c>
      <c r="R59" s="182" t="str">
        <f t="shared" si="3"/>
        <v/>
      </c>
      <c r="S59" s="220"/>
    </row>
    <row r="60" spans="1:23">
      <c r="A60" s="52" t="str">
        <f t="shared" si="4"/>
        <v/>
      </c>
      <c r="B60" s="174"/>
      <c r="C60" s="174"/>
      <c r="D60" s="174"/>
      <c r="E60" s="97"/>
      <c r="F60" s="97"/>
      <c r="G60" s="97"/>
      <c r="H60" s="175" t="str">
        <f>IF(G60="", "", VLOOKUP($G60,Lookup!$A$2:$C$9,2, FALSE))</f>
        <v/>
      </c>
      <c r="I60" s="175" t="str">
        <f>IF(G60="", "", VLOOKUP($G60,Lookup!$A$2:$C$9,3, FALSE))</f>
        <v/>
      </c>
      <c r="J60" s="176"/>
      <c r="K60" s="177">
        <f t="shared" si="7"/>
        <v>0</v>
      </c>
      <c r="L60" s="178"/>
      <c r="M60" s="179"/>
      <c r="N60" s="180" t="str">
        <f t="shared" si="6"/>
        <v/>
      </c>
      <c r="O60" s="181" t="str">
        <f>IF(B60=0,"",IF(H60&gt;F60,"DATE ERROR",IF(H60&lt;E60,"DATE ERROR",IF(I60&gt;F60,"DATE ERROR",IF(I60&lt;E60,"DATE ERROR",SUM($J$36:$J60))))))</f>
        <v/>
      </c>
      <c r="P60" s="181" t="str">
        <f t="shared" si="2"/>
        <v/>
      </c>
      <c r="Q60" s="182" t="str">
        <f>IF(B60=0,"",SUM($N$36:N60))</f>
        <v/>
      </c>
      <c r="R60" s="182" t="str">
        <f t="shared" si="3"/>
        <v/>
      </c>
      <c r="S60" s="220"/>
    </row>
    <row r="61" spans="1:23">
      <c r="A61" s="52" t="str">
        <f t="shared" si="4"/>
        <v/>
      </c>
      <c r="B61" s="174"/>
      <c r="C61" s="174"/>
      <c r="D61" s="174"/>
      <c r="E61" s="97"/>
      <c r="F61" s="97"/>
      <c r="G61" s="97"/>
      <c r="H61" s="175" t="str">
        <f>IF(G61="", "", VLOOKUP($G61,Lookup!$A$2:$C$9,2, FALSE))</f>
        <v/>
      </c>
      <c r="I61" s="175" t="str">
        <f>IF(G61="", "", VLOOKUP($G61,Lookup!$A$2:$C$9,3, FALSE))</f>
        <v/>
      </c>
      <c r="J61" s="176"/>
      <c r="K61" s="177">
        <f t="shared" si="7"/>
        <v>0</v>
      </c>
      <c r="L61" s="178"/>
      <c r="M61" s="179"/>
      <c r="N61" s="180" t="str">
        <f t="shared" si="6"/>
        <v/>
      </c>
      <c r="O61" s="181" t="str">
        <f>IF(B61=0,"",IF(H61&gt;F61,"DATE ERROR",IF(H61&lt;E61,"DATE ERROR",IF(I61&gt;F61,"DATE ERROR",IF(I61&lt;E61,"DATE ERROR",SUM($J$36:$J61))))))</f>
        <v/>
      </c>
      <c r="P61" s="181" t="str">
        <f t="shared" si="2"/>
        <v/>
      </c>
      <c r="Q61" s="182" t="str">
        <f>IF(B61=0,"",SUM($N$36:N61))</f>
        <v/>
      </c>
      <c r="R61" s="182" t="str">
        <f t="shared" si="3"/>
        <v/>
      </c>
      <c r="S61" s="220"/>
    </row>
    <row r="62" spans="1:23">
      <c r="A62" s="52" t="str">
        <f t="shared" si="4"/>
        <v/>
      </c>
      <c r="B62" s="174"/>
      <c r="C62" s="174"/>
      <c r="D62" s="174"/>
      <c r="E62" s="97"/>
      <c r="F62" s="97"/>
      <c r="G62" s="97"/>
      <c r="H62" s="175" t="str">
        <f>IF(G62="", "", VLOOKUP($G62,Lookup!$A$2:$C$9,2, FALSE))</f>
        <v/>
      </c>
      <c r="I62" s="175" t="str">
        <f>IF(G62="", "", VLOOKUP($G62,Lookup!$A$2:$C$9,3, FALSE))</f>
        <v/>
      </c>
      <c r="J62" s="176"/>
      <c r="K62" s="177">
        <f t="shared" si="7"/>
        <v>0</v>
      </c>
      <c r="L62" s="178"/>
      <c r="M62" s="179"/>
      <c r="N62" s="180" t="str">
        <f t="shared" si="6"/>
        <v/>
      </c>
      <c r="O62" s="181" t="str">
        <f>IF(B62=0,"",IF(H62&gt;F62,"DATE ERROR",IF(H62&lt;E62,"DATE ERROR",IF(I62&gt;F62,"DATE ERROR",IF(I62&lt;E62,"DATE ERROR",SUM($J$36:$J62))))))</f>
        <v/>
      </c>
      <c r="P62" s="181" t="str">
        <f t="shared" si="2"/>
        <v/>
      </c>
      <c r="Q62" s="182" t="str">
        <f>IF(B62=0,"",SUM($N$36:N62))</f>
        <v/>
      </c>
      <c r="R62" s="182" t="str">
        <f t="shared" si="3"/>
        <v/>
      </c>
      <c r="S62" s="220"/>
    </row>
    <row r="63" spans="1:23">
      <c r="A63" s="52" t="str">
        <f t="shared" si="4"/>
        <v/>
      </c>
      <c r="B63" s="174"/>
      <c r="C63" s="174"/>
      <c r="D63" s="174"/>
      <c r="E63" s="97"/>
      <c r="F63" s="97"/>
      <c r="G63" s="97"/>
      <c r="H63" s="175" t="str">
        <f>IF(G63="", "", VLOOKUP($G63,Lookup!$A$2:$C$9,2, FALSE))</f>
        <v/>
      </c>
      <c r="I63" s="175" t="str">
        <f>IF(G63="", "", VLOOKUP($G63,Lookup!$A$2:$C$9,3, FALSE))</f>
        <v/>
      </c>
      <c r="J63" s="176"/>
      <c r="K63" s="177">
        <f t="shared" si="7"/>
        <v>0</v>
      </c>
      <c r="L63" s="178"/>
      <c r="M63" s="179"/>
      <c r="N63" s="180" t="str">
        <f t="shared" si="6"/>
        <v/>
      </c>
      <c r="O63" s="181" t="str">
        <f>IF(B63=0,"",IF(H63&gt;F63,"DATE ERROR",IF(H63&lt;E63,"DATE ERROR",IF(I63&gt;F63,"DATE ERROR",IF(I63&lt;E63,"DATE ERROR",SUM($J$36:$J63))))))</f>
        <v/>
      </c>
      <c r="P63" s="181" t="str">
        <f t="shared" si="2"/>
        <v/>
      </c>
      <c r="Q63" s="182" t="str">
        <f>IF(B63=0,"",SUM($N$36:N63))</f>
        <v/>
      </c>
      <c r="R63" s="182" t="str">
        <f t="shared" si="3"/>
        <v/>
      </c>
      <c r="S63" s="220"/>
    </row>
    <row r="64" spans="1:23">
      <c r="A64" s="52" t="str">
        <f t="shared" si="4"/>
        <v/>
      </c>
      <c r="B64" s="174"/>
      <c r="C64" s="174"/>
      <c r="D64" s="174"/>
      <c r="E64" s="97"/>
      <c r="F64" s="97"/>
      <c r="G64" s="97"/>
      <c r="H64" s="175" t="str">
        <f>IF(G64="", "", VLOOKUP($G64,Lookup!$A$2:$C$9,2, FALSE))</f>
        <v/>
      </c>
      <c r="I64" s="175" t="str">
        <f>IF(G64="", "", VLOOKUP($G64,Lookup!$A$2:$C$9,3, FALSE))</f>
        <v/>
      </c>
      <c r="J64" s="176"/>
      <c r="K64" s="177">
        <f t="shared" si="7"/>
        <v>0</v>
      </c>
      <c r="L64" s="178"/>
      <c r="M64" s="179"/>
      <c r="N64" s="180" t="str">
        <f t="shared" si="6"/>
        <v/>
      </c>
      <c r="O64" s="181" t="str">
        <f>IF(B64=0,"",IF(H64&gt;F64,"DATE ERROR",IF(H64&lt;E64,"DATE ERROR",IF(I64&gt;F64,"DATE ERROR",IF(I64&lt;E64,"DATE ERROR",SUM($J$36:$J64))))))</f>
        <v/>
      </c>
      <c r="P64" s="181" t="str">
        <f t="shared" si="2"/>
        <v/>
      </c>
      <c r="Q64" s="182" t="str">
        <f>IF(B64=0,"",SUM($N$36:N64))</f>
        <v/>
      </c>
      <c r="R64" s="182" t="str">
        <f t="shared" si="3"/>
        <v/>
      </c>
      <c r="S64" s="220"/>
    </row>
    <row r="65" spans="1:19">
      <c r="A65" s="52" t="str">
        <f t="shared" si="4"/>
        <v/>
      </c>
      <c r="B65" s="174"/>
      <c r="C65" s="174"/>
      <c r="D65" s="174"/>
      <c r="E65" s="97"/>
      <c r="F65" s="97"/>
      <c r="G65" s="97"/>
      <c r="H65" s="175" t="str">
        <f>IF(G65="", "", VLOOKUP($G65,Lookup!$A$2:$C$9,2, FALSE))</f>
        <v/>
      </c>
      <c r="I65" s="175" t="str">
        <f>IF(G65="", "", VLOOKUP($G65,Lookup!$A$2:$C$9,3, FALSE))</f>
        <v/>
      </c>
      <c r="J65" s="176"/>
      <c r="K65" s="177">
        <f t="shared" si="7"/>
        <v>0</v>
      </c>
      <c r="L65" s="178"/>
      <c r="M65" s="179"/>
      <c r="N65" s="180" t="str">
        <f t="shared" si="6"/>
        <v/>
      </c>
      <c r="O65" s="181" t="str">
        <f>IF(B65=0,"",IF(H65&gt;F65,"DATE ERROR",IF(H65&lt;E65,"DATE ERROR",IF(I65&gt;F65,"DATE ERROR",IF(I65&lt;E65,"DATE ERROR",SUM($J$36:$J65))))))</f>
        <v/>
      </c>
      <c r="P65" s="181" t="str">
        <f t="shared" si="2"/>
        <v/>
      </c>
      <c r="Q65" s="182" t="str">
        <f>IF(B65=0,"",SUM($N$36:N65))</f>
        <v/>
      </c>
      <c r="R65" s="182" t="str">
        <f t="shared" si="3"/>
        <v/>
      </c>
      <c r="S65" s="220"/>
    </row>
    <row r="66" spans="1:19">
      <c r="A66" s="52" t="str">
        <f t="shared" si="4"/>
        <v/>
      </c>
      <c r="B66" s="174"/>
      <c r="C66" s="174"/>
      <c r="D66" s="174"/>
      <c r="E66" s="97"/>
      <c r="F66" s="97"/>
      <c r="G66" s="97"/>
      <c r="H66" s="175" t="str">
        <f>IF(G66="", "", VLOOKUP($G66,Lookup!$A$2:$C$9,2, FALSE))</f>
        <v/>
      </c>
      <c r="I66" s="175" t="str">
        <f>IF(G66="", "", VLOOKUP($G66,Lookup!$A$2:$C$9,3, FALSE))</f>
        <v/>
      </c>
      <c r="J66" s="221"/>
      <c r="K66" s="177">
        <f t="shared" si="7"/>
        <v>0</v>
      </c>
      <c r="L66" s="194"/>
      <c r="M66" s="179"/>
      <c r="N66" s="180" t="str">
        <f t="shared" si="6"/>
        <v/>
      </c>
      <c r="O66" s="181" t="str">
        <f>IF(B66=0,"",IF(H66&gt;F66,"DATE ERROR",IF(H66&lt;E66,"DATE ERROR",IF(I66&gt;F66,"DATE ERROR",IF(I66&lt;E66,"DATE ERROR",SUM($J$36:$J66))))))</f>
        <v/>
      </c>
      <c r="P66" s="181" t="str">
        <f t="shared" si="2"/>
        <v/>
      </c>
      <c r="Q66" s="182" t="str">
        <f>IF(B66=0,"",SUM($N$36:N66))</f>
        <v/>
      </c>
      <c r="R66" s="182" t="str">
        <f t="shared" si="3"/>
        <v/>
      </c>
      <c r="S66" s="220"/>
    </row>
    <row r="67" spans="1:19">
      <c r="A67" s="52" t="str">
        <f>IF($C$33&lt;&gt;"",$C$33,IF($F$32&lt;&gt;"",$F$32,IF($F$33&lt;&gt;"",$F$33,IF($F$29&lt;&gt;"",$F$29,""))))</f>
        <v/>
      </c>
      <c r="B67" s="195"/>
      <c r="C67" s="196"/>
      <c r="D67" s="196"/>
      <c r="E67" s="197"/>
      <c r="F67" s="198"/>
      <c r="G67" s="199"/>
      <c r="H67" s="198"/>
      <c r="I67" s="198"/>
      <c r="J67" s="200">
        <f>SUM(J36:J66)</f>
        <v>0.76500000000000001</v>
      </c>
      <c r="K67" s="200"/>
      <c r="L67" s="201"/>
      <c r="M67" s="202"/>
      <c r="N67" s="203">
        <f>SUM(N36:N66)</f>
        <v>66128.678</v>
      </c>
      <c r="O67" s="204"/>
      <c r="P67" s="205"/>
      <c r="Q67" s="206"/>
      <c r="R67" s="205"/>
      <c r="S67" s="205"/>
    </row>
    <row r="68" spans="1:19">
      <c r="A68" s="52" t="str">
        <f>IF($C$33&lt;&gt;"",$C$33,IF($F$32&lt;&gt;"",$F$32,IF($F$33&lt;&gt;"",$F$33,IF($F$29&lt;&gt;"",$F$29,""))))</f>
        <v/>
      </c>
      <c r="C68" s="208" t="s">
        <v>2</v>
      </c>
      <c r="E68" s="209"/>
      <c r="F68" s="210"/>
      <c r="G68" s="209"/>
      <c r="H68" s="209"/>
      <c r="I68" s="209"/>
      <c r="L68" s="209"/>
      <c r="M68" s="211"/>
    </row>
    <row r="69" spans="1:19">
      <c r="A69" s="52" t="str">
        <f>IF($C$33&lt;&gt;"",$C$33,IF($F$32&lt;&gt;"",$F$32,IF($F$33&lt;&gt;"",$F$33,IF($F$29&lt;&gt;"",$F$29,""))))</f>
        <v/>
      </c>
      <c r="C69" s="208" t="s">
        <v>2</v>
      </c>
      <c r="E69" s="209"/>
      <c r="F69" s="210"/>
      <c r="G69" s="209"/>
      <c r="H69" s="209"/>
      <c r="I69" s="209"/>
      <c r="L69" s="209"/>
      <c r="M69" s="211"/>
    </row>
    <row r="70" spans="1:19">
      <c r="A70" s="52" t="str">
        <f>IF($C$33&lt;&gt;"",$C$33,IF($F$32&lt;&gt;"",$F$32,IF($F$33&lt;&gt;"",$F$33,IF($F$29&lt;&gt;"",$F$29,""))))</f>
        <v/>
      </c>
      <c r="C70" s="208" t="s">
        <v>2</v>
      </c>
      <c r="E70" s="209"/>
      <c r="F70" s="210"/>
      <c r="G70" s="209"/>
      <c r="H70" s="209"/>
      <c r="I70" s="209"/>
      <c r="L70" s="209"/>
      <c r="M70" s="211"/>
    </row>
    <row r="71" spans="1:19">
      <c r="C71" s="208" t="s">
        <v>2</v>
      </c>
      <c r="E71" s="209"/>
      <c r="F71" s="210"/>
      <c r="G71" s="209"/>
      <c r="H71" s="209"/>
      <c r="I71" s="209"/>
      <c r="L71" s="209"/>
      <c r="M71" s="211"/>
    </row>
    <row r="72" spans="1:19">
      <c r="C72" s="208" t="s">
        <v>2</v>
      </c>
      <c r="E72" s="209"/>
      <c r="F72" s="210"/>
      <c r="G72" s="209"/>
      <c r="H72" s="209"/>
      <c r="I72" s="209"/>
      <c r="L72" s="209"/>
      <c r="M72" s="211"/>
    </row>
    <row r="73" spans="1:19">
      <c r="C73" s="208" t="s">
        <v>2</v>
      </c>
      <c r="E73" s="209"/>
      <c r="F73" s="210"/>
      <c r="G73" s="209"/>
      <c r="H73" s="209"/>
      <c r="I73" s="209"/>
      <c r="L73" s="209"/>
      <c r="M73" s="211"/>
    </row>
    <row r="74" spans="1:19">
      <c r="C74" s="208" t="s">
        <v>2</v>
      </c>
      <c r="E74" s="209"/>
      <c r="F74" s="210"/>
      <c r="G74" s="209"/>
      <c r="H74" s="209"/>
      <c r="I74" s="209"/>
      <c r="L74" s="209"/>
      <c r="M74" s="211"/>
    </row>
    <row r="75" spans="1:19">
      <c r="C75" s="208" t="s">
        <v>2</v>
      </c>
      <c r="E75" s="209"/>
      <c r="F75" s="210"/>
      <c r="G75" s="209"/>
      <c r="H75" s="209"/>
      <c r="I75" s="209"/>
      <c r="L75" s="209"/>
      <c r="M75" s="211"/>
    </row>
    <row r="76" spans="1:19">
      <c r="C76" s="208" t="s">
        <v>2</v>
      </c>
      <c r="E76" s="209"/>
      <c r="F76" s="210"/>
      <c r="G76" s="209"/>
      <c r="H76" s="209"/>
      <c r="I76" s="209"/>
      <c r="L76" s="209"/>
      <c r="M76" s="211"/>
    </row>
    <row r="77" spans="1:19">
      <c r="C77" s="208" t="s">
        <v>2</v>
      </c>
      <c r="E77" s="209"/>
      <c r="F77" s="210"/>
      <c r="G77" s="209"/>
      <c r="H77" s="209"/>
      <c r="I77" s="209"/>
      <c r="L77" s="209"/>
      <c r="M77" s="211"/>
    </row>
    <row r="78" spans="1:19">
      <c r="C78" s="208" t="s">
        <v>2</v>
      </c>
      <c r="E78" s="209"/>
      <c r="F78" s="210"/>
      <c r="G78" s="209"/>
      <c r="H78" s="209"/>
      <c r="I78" s="209"/>
      <c r="L78" s="209"/>
      <c r="M78" s="211"/>
    </row>
    <row r="79" spans="1:19">
      <c r="C79" s="208" t="s">
        <v>2</v>
      </c>
      <c r="E79" s="209"/>
      <c r="F79" s="210"/>
      <c r="G79" s="209"/>
      <c r="H79" s="209"/>
      <c r="I79" s="209"/>
      <c r="L79" s="209"/>
      <c r="M79" s="211"/>
    </row>
    <row r="80" spans="1:19">
      <c r="C80" s="208" t="s">
        <v>2</v>
      </c>
      <c r="E80" s="209"/>
      <c r="F80" s="210"/>
      <c r="G80" s="209"/>
      <c r="H80" s="209"/>
      <c r="I80" s="209"/>
      <c r="L80" s="209"/>
      <c r="M80" s="211"/>
    </row>
    <row r="81" spans="2:18">
      <c r="B81" s="3"/>
      <c r="C81" s="208" t="s">
        <v>2</v>
      </c>
      <c r="E81" s="209"/>
      <c r="F81" s="210"/>
      <c r="G81" s="209"/>
      <c r="H81" s="209"/>
      <c r="I81" s="209"/>
      <c r="L81" s="209"/>
      <c r="M81" s="211"/>
      <c r="R81" s="3"/>
    </row>
    <row r="82" spans="2:18">
      <c r="B82" s="3"/>
      <c r="C82" s="208" t="s">
        <v>2</v>
      </c>
      <c r="E82" s="209"/>
      <c r="F82" s="210"/>
      <c r="G82" s="209"/>
      <c r="H82" s="209"/>
      <c r="I82" s="209"/>
      <c r="L82" s="209"/>
      <c r="M82" s="211"/>
      <c r="R82" s="3"/>
    </row>
    <row r="83" spans="2:18">
      <c r="B83" s="3"/>
      <c r="C83" s="208" t="s">
        <v>2</v>
      </c>
      <c r="E83" s="209"/>
      <c r="F83" s="210"/>
      <c r="G83" s="209"/>
      <c r="H83" s="209"/>
      <c r="I83" s="209"/>
      <c r="L83" s="209"/>
      <c r="M83" s="211"/>
      <c r="R83" s="3"/>
    </row>
    <row r="84" spans="2:18">
      <c r="B84" s="3"/>
      <c r="C84" s="208" t="s">
        <v>2</v>
      </c>
      <c r="E84" s="209"/>
      <c r="F84" s="210"/>
      <c r="G84" s="209"/>
      <c r="H84" s="209"/>
      <c r="I84" s="209"/>
      <c r="L84" s="209"/>
      <c r="M84" s="211"/>
      <c r="R84" s="3"/>
    </row>
    <row r="85" spans="2:18">
      <c r="B85" s="3"/>
      <c r="C85" s="208" t="s">
        <v>2</v>
      </c>
      <c r="E85" s="209"/>
      <c r="F85" s="210"/>
      <c r="G85" s="209"/>
      <c r="H85" s="209"/>
      <c r="I85" s="209"/>
      <c r="L85" s="209"/>
      <c r="M85" s="211"/>
      <c r="R85" s="3"/>
    </row>
    <row r="86" spans="2:18">
      <c r="B86" s="3"/>
      <c r="C86" s="208" t="s">
        <v>2</v>
      </c>
      <c r="E86" s="209"/>
      <c r="F86" s="210"/>
      <c r="G86" s="209"/>
      <c r="H86" s="209"/>
      <c r="I86" s="209"/>
      <c r="L86" s="209"/>
      <c r="M86" s="211"/>
      <c r="R86" s="3"/>
    </row>
    <row r="87" spans="2:18">
      <c r="B87" s="3"/>
      <c r="C87" s="208" t="s">
        <v>2</v>
      </c>
      <c r="E87" s="209"/>
      <c r="F87" s="210"/>
      <c r="G87" s="209"/>
      <c r="H87" s="209"/>
      <c r="I87" s="209"/>
      <c r="L87" s="209"/>
      <c r="M87" s="211"/>
      <c r="R87" s="3"/>
    </row>
    <row r="88" spans="2:18">
      <c r="B88" s="3"/>
      <c r="C88" s="208" t="s">
        <v>2</v>
      </c>
      <c r="E88" s="209"/>
      <c r="F88" s="210"/>
      <c r="G88" s="209"/>
      <c r="H88" s="209"/>
      <c r="I88" s="209"/>
      <c r="L88" s="209"/>
      <c r="M88" s="211"/>
      <c r="R88" s="3"/>
    </row>
    <row r="89" spans="2:18">
      <c r="B89" s="3"/>
      <c r="C89" s="208" t="s">
        <v>2</v>
      </c>
      <c r="E89" s="209"/>
      <c r="F89" s="210"/>
      <c r="G89" s="209"/>
      <c r="H89" s="209"/>
      <c r="I89" s="209"/>
      <c r="L89" s="209"/>
      <c r="M89" s="211"/>
      <c r="R89" s="3"/>
    </row>
    <row r="90" spans="2:18">
      <c r="B90" s="3"/>
      <c r="C90" s="208" t="s">
        <v>2</v>
      </c>
      <c r="E90" s="209"/>
      <c r="F90" s="210"/>
      <c r="G90" s="209"/>
      <c r="H90" s="209"/>
      <c r="I90" s="209"/>
      <c r="L90" s="209"/>
      <c r="M90" s="211"/>
      <c r="R90" s="3"/>
    </row>
    <row r="91" spans="2:18">
      <c r="B91" s="3"/>
      <c r="C91" s="208" t="s">
        <v>2</v>
      </c>
      <c r="E91" s="209"/>
      <c r="F91" s="210"/>
      <c r="G91" s="209"/>
      <c r="H91" s="209"/>
      <c r="I91" s="209"/>
      <c r="L91" s="209"/>
      <c r="M91" s="211"/>
      <c r="R91" s="3"/>
    </row>
    <row r="92" spans="2:18">
      <c r="B92" s="3"/>
      <c r="C92" s="208" t="s">
        <v>2</v>
      </c>
      <c r="E92" s="209"/>
      <c r="F92" s="210"/>
      <c r="G92" s="209"/>
      <c r="H92" s="209"/>
      <c r="I92" s="209"/>
      <c r="L92" s="209"/>
      <c r="M92" s="211"/>
      <c r="R92" s="3"/>
    </row>
    <row r="93" spans="2:18">
      <c r="B93" s="3"/>
      <c r="C93" s="208" t="s">
        <v>2</v>
      </c>
      <c r="E93" s="209"/>
      <c r="F93" s="210"/>
      <c r="G93" s="209"/>
      <c r="H93" s="209"/>
      <c r="I93" s="209"/>
      <c r="L93" s="209"/>
      <c r="M93" s="211"/>
      <c r="R93" s="3"/>
    </row>
    <row r="94" spans="2:18">
      <c r="B94" s="3"/>
      <c r="C94" s="208" t="s">
        <v>2</v>
      </c>
      <c r="E94" s="209"/>
      <c r="F94" s="210"/>
      <c r="G94" s="209"/>
      <c r="H94" s="209"/>
      <c r="I94" s="209"/>
      <c r="L94" s="209"/>
      <c r="M94" s="211"/>
      <c r="R94" s="3"/>
    </row>
    <row r="95" spans="2:18">
      <c r="B95" s="3"/>
      <c r="C95" s="208" t="s">
        <v>2</v>
      </c>
      <c r="E95" s="209"/>
      <c r="F95" s="210"/>
      <c r="G95" s="209"/>
      <c r="H95" s="209"/>
      <c r="I95" s="209"/>
      <c r="L95" s="209"/>
      <c r="M95" s="211"/>
      <c r="R95" s="3"/>
    </row>
    <row r="96" spans="2:18">
      <c r="B96" s="3"/>
      <c r="C96" s="208" t="s">
        <v>2</v>
      </c>
      <c r="E96" s="209"/>
      <c r="F96" s="210"/>
      <c r="G96" s="209"/>
      <c r="H96" s="209"/>
      <c r="I96" s="209"/>
      <c r="L96" s="209"/>
      <c r="M96" s="211"/>
      <c r="R96" s="3"/>
    </row>
    <row r="97" spans="2:18">
      <c r="B97" s="3"/>
      <c r="C97" s="208" t="s">
        <v>2</v>
      </c>
      <c r="E97" s="209"/>
      <c r="F97" s="210"/>
      <c r="G97" s="209"/>
      <c r="H97" s="209"/>
      <c r="I97" s="209"/>
      <c r="L97" s="209"/>
      <c r="M97" s="211"/>
      <c r="R97" s="3"/>
    </row>
    <row r="98" spans="2:18">
      <c r="B98" s="3"/>
      <c r="C98" s="208" t="s">
        <v>2</v>
      </c>
      <c r="E98" s="209"/>
      <c r="F98" s="210"/>
      <c r="G98" s="209"/>
      <c r="H98" s="209"/>
      <c r="I98" s="209"/>
      <c r="L98" s="209"/>
      <c r="M98" s="211"/>
      <c r="R98" s="3"/>
    </row>
    <row r="99" spans="2:18">
      <c r="B99" s="3"/>
      <c r="C99" s="208" t="s">
        <v>2</v>
      </c>
      <c r="E99" s="209"/>
      <c r="F99" s="210"/>
      <c r="G99" s="209"/>
      <c r="H99" s="209"/>
      <c r="I99" s="209"/>
      <c r="L99" s="209"/>
      <c r="M99" s="211"/>
      <c r="R99" s="3"/>
    </row>
    <row r="100" spans="2:18">
      <c r="B100" s="3"/>
      <c r="C100" s="208" t="s">
        <v>2</v>
      </c>
      <c r="E100" s="209"/>
      <c r="F100" s="210"/>
      <c r="G100" s="209"/>
      <c r="H100" s="209"/>
      <c r="I100" s="209"/>
      <c r="L100" s="209"/>
      <c r="M100" s="211"/>
      <c r="R100" s="3"/>
    </row>
    <row r="101" spans="2:18">
      <c r="B101" s="3"/>
      <c r="C101" s="208" t="s">
        <v>2</v>
      </c>
      <c r="E101" s="209"/>
      <c r="F101" s="210"/>
      <c r="G101" s="209"/>
      <c r="H101" s="209"/>
      <c r="I101" s="209"/>
      <c r="L101" s="209"/>
      <c r="M101" s="211"/>
      <c r="R101" s="3"/>
    </row>
    <row r="102" spans="2:18">
      <c r="B102" s="3"/>
      <c r="C102" s="208" t="s">
        <v>2</v>
      </c>
      <c r="E102" s="209"/>
      <c r="F102" s="210"/>
      <c r="G102" s="209"/>
      <c r="H102" s="209"/>
      <c r="I102" s="209"/>
      <c r="L102" s="209"/>
      <c r="M102" s="211"/>
      <c r="R102" s="3"/>
    </row>
    <row r="103" spans="2:18">
      <c r="B103" s="3"/>
      <c r="C103" s="208" t="s">
        <v>2</v>
      </c>
      <c r="E103" s="209"/>
      <c r="F103" s="210"/>
      <c r="G103" s="209"/>
      <c r="H103" s="209"/>
      <c r="I103" s="209"/>
      <c r="L103" s="209"/>
      <c r="M103" s="211"/>
      <c r="R103" s="3"/>
    </row>
    <row r="104" spans="2:18">
      <c r="B104" s="3"/>
      <c r="C104" s="208" t="s">
        <v>2</v>
      </c>
      <c r="E104" s="209"/>
      <c r="F104" s="210"/>
      <c r="G104" s="209"/>
      <c r="H104" s="209"/>
      <c r="I104" s="209"/>
      <c r="L104" s="209"/>
      <c r="M104" s="211"/>
      <c r="R104" s="3"/>
    </row>
    <row r="105" spans="2:18">
      <c r="B105" s="3"/>
      <c r="C105" s="208" t="s">
        <v>2</v>
      </c>
      <c r="E105" s="209"/>
      <c r="F105" s="210"/>
      <c r="G105" s="209"/>
      <c r="H105" s="209"/>
      <c r="I105" s="209"/>
      <c r="L105" s="209"/>
      <c r="M105" s="211"/>
      <c r="R105" s="3"/>
    </row>
    <row r="106" spans="2:18">
      <c r="B106" s="3"/>
      <c r="C106" s="208" t="s">
        <v>2</v>
      </c>
      <c r="E106" s="209"/>
      <c r="F106" s="210"/>
      <c r="G106" s="209"/>
      <c r="H106" s="209"/>
      <c r="I106" s="209"/>
      <c r="L106" s="209"/>
      <c r="M106" s="211"/>
      <c r="R106" s="3"/>
    </row>
    <row r="107" spans="2:18">
      <c r="B107" s="3"/>
      <c r="C107" s="208" t="s">
        <v>2</v>
      </c>
      <c r="E107" s="209"/>
      <c r="F107" s="210"/>
      <c r="G107" s="209"/>
      <c r="H107" s="209"/>
      <c r="I107" s="209"/>
      <c r="L107" s="209"/>
      <c r="M107" s="211"/>
      <c r="R107" s="3"/>
    </row>
    <row r="108" spans="2:18">
      <c r="B108" s="3"/>
      <c r="C108" s="208" t="s">
        <v>2</v>
      </c>
      <c r="E108" s="209"/>
      <c r="F108" s="210"/>
      <c r="G108" s="209"/>
      <c r="H108" s="209"/>
      <c r="I108" s="209"/>
      <c r="L108" s="209"/>
      <c r="M108" s="211"/>
      <c r="R108" s="3"/>
    </row>
    <row r="109" spans="2:18">
      <c r="B109" s="3"/>
      <c r="C109" s="208" t="s">
        <v>2</v>
      </c>
      <c r="E109" s="209"/>
      <c r="F109" s="210"/>
      <c r="G109" s="209"/>
      <c r="H109" s="209"/>
      <c r="I109" s="209"/>
      <c r="L109" s="209"/>
      <c r="M109" s="211"/>
      <c r="R109" s="3"/>
    </row>
    <row r="110" spans="2:18">
      <c r="B110" s="3"/>
      <c r="C110" s="208" t="s">
        <v>2</v>
      </c>
      <c r="E110" s="209"/>
      <c r="F110" s="210"/>
      <c r="G110" s="209"/>
      <c r="H110" s="209"/>
      <c r="I110" s="209"/>
      <c r="L110" s="209"/>
      <c r="M110" s="211"/>
      <c r="R110" s="3"/>
    </row>
    <row r="111" spans="2:18">
      <c r="B111" s="3"/>
      <c r="C111" s="208" t="s">
        <v>2</v>
      </c>
      <c r="E111" s="209"/>
      <c r="F111" s="210"/>
      <c r="G111" s="209"/>
      <c r="H111" s="209"/>
      <c r="I111" s="209"/>
      <c r="L111" s="209"/>
      <c r="M111" s="211"/>
      <c r="R111" s="3"/>
    </row>
    <row r="112" spans="2:18">
      <c r="B112" s="3"/>
      <c r="C112" s="208" t="s">
        <v>2</v>
      </c>
      <c r="E112" s="209"/>
      <c r="F112" s="210"/>
      <c r="G112" s="209"/>
      <c r="H112" s="209"/>
      <c r="I112" s="209"/>
      <c r="L112" s="209"/>
      <c r="M112" s="211"/>
      <c r="R112" s="3"/>
    </row>
    <row r="113" spans="2:18">
      <c r="B113" s="3"/>
      <c r="C113" s="208" t="s">
        <v>2</v>
      </c>
      <c r="E113" s="209"/>
      <c r="F113" s="210"/>
      <c r="G113" s="209"/>
      <c r="H113" s="209"/>
      <c r="I113" s="209"/>
      <c r="L113" s="209"/>
      <c r="M113" s="211"/>
      <c r="R113" s="3"/>
    </row>
    <row r="114" spans="2:18">
      <c r="B114" s="3"/>
      <c r="C114" s="208" t="s">
        <v>2</v>
      </c>
      <c r="E114" s="209"/>
      <c r="F114" s="210"/>
      <c r="G114" s="209"/>
      <c r="H114" s="209"/>
      <c r="I114" s="209"/>
      <c r="L114" s="209"/>
      <c r="M114" s="211"/>
      <c r="R114" s="3"/>
    </row>
    <row r="115" spans="2:18">
      <c r="B115" s="3"/>
      <c r="C115" s="208" t="s">
        <v>2</v>
      </c>
      <c r="E115" s="209"/>
      <c r="F115" s="210"/>
      <c r="G115" s="209"/>
      <c r="H115" s="209"/>
      <c r="I115" s="209"/>
      <c r="L115" s="209"/>
      <c r="M115" s="211"/>
      <c r="R115" s="3"/>
    </row>
    <row r="116" spans="2:18">
      <c r="B116" s="3"/>
      <c r="C116" s="208" t="s">
        <v>2</v>
      </c>
      <c r="E116" s="209"/>
      <c r="F116" s="210"/>
      <c r="G116" s="209"/>
      <c r="H116" s="209"/>
      <c r="I116" s="209"/>
      <c r="L116" s="209"/>
      <c r="M116" s="211"/>
      <c r="R116" s="3"/>
    </row>
    <row r="117" spans="2:18">
      <c r="B117" s="3"/>
      <c r="C117" s="208" t="s">
        <v>2</v>
      </c>
      <c r="E117" s="209"/>
      <c r="F117" s="210"/>
      <c r="G117" s="209"/>
      <c r="H117" s="209"/>
      <c r="I117" s="209"/>
      <c r="L117" s="209"/>
      <c r="M117" s="211"/>
      <c r="R117" s="3"/>
    </row>
    <row r="118" spans="2:18">
      <c r="B118" s="3"/>
      <c r="C118" s="208" t="s">
        <v>2</v>
      </c>
      <c r="E118" s="209"/>
      <c r="F118" s="210"/>
      <c r="G118" s="209"/>
      <c r="H118" s="209"/>
      <c r="I118" s="209"/>
      <c r="L118" s="209"/>
      <c r="M118" s="211"/>
      <c r="R118" s="3"/>
    </row>
    <row r="119" spans="2:18">
      <c r="B119" s="3"/>
      <c r="C119" s="208" t="s">
        <v>2</v>
      </c>
      <c r="E119" s="209"/>
      <c r="F119" s="210"/>
      <c r="G119" s="209"/>
      <c r="H119" s="209"/>
      <c r="I119" s="209"/>
      <c r="L119" s="209"/>
      <c r="M119" s="211"/>
      <c r="R119" s="3"/>
    </row>
    <row r="120" spans="2:18">
      <c r="B120" s="3"/>
      <c r="C120" s="208" t="s">
        <v>2</v>
      </c>
      <c r="E120" s="209"/>
      <c r="F120" s="210"/>
      <c r="G120" s="209"/>
      <c r="H120" s="209"/>
      <c r="I120" s="209"/>
      <c r="L120" s="209"/>
      <c r="M120" s="211"/>
      <c r="R120" s="3"/>
    </row>
    <row r="121" spans="2:18">
      <c r="B121" s="3"/>
      <c r="C121" s="208" t="s">
        <v>2</v>
      </c>
      <c r="E121" s="209"/>
      <c r="F121" s="210"/>
      <c r="G121" s="209"/>
      <c r="H121" s="209"/>
      <c r="I121" s="209"/>
      <c r="L121" s="209"/>
      <c r="M121" s="211"/>
      <c r="R121" s="3"/>
    </row>
    <row r="122" spans="2:18">
      <c r="B122" s="3"/>
      <c r="C122" s="208" t="s">
        <v>2</v>
      </c>
      <c r="E122" s="209"/>
      <c r="F122" s="210"/>
      <c r="G122" s="209"/>
      <c r="H122" s="209"/>
      <c r="I122" s="209"/>
      <c r="L122" s="209"/>
      <c r="M122" s="211"/>
      <c r="R122" s="3"/>
    </row>
    <row r="123" spans="2:18">
      <c r="B123" s="3"/>
      <c r="C123" s="208" t="s">
        <v>2</v>
      </c>
      <c r="E123" s="209"/>
      <c r="F123" s="210"/>
      <c r="G123" s="209"/>
      <c r="H123" s="209"/>
      <c r="I123" s="209"/>
      <c r="L123" s="209"/>
      <c r="M123" s="211"/>
      <c r="R123" s="3"/>
    </row>
    <row r="124" spans="2:18">
      <c r="B124" s="3"/>
      <c r="C124" s="208" t="s">
        <v>2</v>
      </c>
      <c r="E124" s="209"/>
      <c r="F124" s="210"/>
      <c r="G124" s="209"/>
      <c r="H124" s="209"/>
      <c r="I124" s="209"/>
      <c r="L124" s="209"/>
      <c r="M124" s="211"/>
      <c r="R124" s="3"/>
    </row>
    <row r="125" spans="2:18">
      <c r="B125" s="3"/>
      <c r="C125" s="208" t="s">
        <v>2</v>
      </c>
      <c r="E125" s="209"/>
      <c r="F125" s="210"/>
      <c r="G125" s="209"/>
      <c r="H125" s="209"/>
      <c r="I125" s="209"/>
      <c r="L125" s="209"/>
      <c r="M125" s="211"/>
      <c r="R125" s="3"/>
    </row>
    <row r="126" spans="2:18">
      <c r="B126" s="3"/>
      <c r="C126" s="208" t="s">
        <v>2</v>
      </c>
      <c r="E126" s="209"/>
      <c r="F126" s="210"/>
      <c r="G126" s="209"/>
      <c r="H126" s="209"/>
      <c r="I126" s="209"/>
      <c r="L126" s="209"/>
      <c r="M126" s="211"/>
      <c r="R126" s="3"/>
    </row>
    <row r="127" spans="2:18">
      <c r="B127" s="3"/>
      <c r="C127" s="208" t="s">
        <v>2</v>
      </c>
      <c r="E127" s="209"/>
      <c r="F127" s="210"/>
      <c r="G127" s="209"/>
      <c r="H127" s="209"/>
      <c r="I127" s="209"/>
      <c r="L127" s="209"/>
      <c r="M127" s="211"/>
      <c r="R127" s="3"/>
    </row>
    <row r="128" spans="2:18">
      <c r="B128" s="3"/>
      <c r="C128" s="208" t="s">
        <v>2</v>
      </c>
      <c r="E128" s="209"/>
      <c r="F128" s="210"/>
      <c r="G128" s="209"/>
      <c r="H128" s="209"/>
      <c r="I128" s="209"/>
      <c r="L128" s="209"/>
      <c r="M128" s="211"/>
      <c r="R128" s="3"/>
    </row>
    <row r="129" spans="2:18">
      <c r="B129" s="3"/>
      <c r="C129" s="208" t="s">
        <v>2</v>
      </c>
      <c r="E129" s="209"/>
      <c r="F129" s="210"/>
      <c r="G129" s="209"/>
      <c r="H129" s="209"/>
      <c r="I129" s="209"/>
      <c r="L129" s="209"/>
      <c r="M129" s="211"/>
      <c r="R129" s="3"/>
    </row>
    <row r="130" spans="2:18">
      <c r="B130" s="3"/>
      <c r="C130" s="208" t="s">
        <v>2</v>
      </c>
      <c r="E130" s="209"/>
      <c r="F130" s="210"/>
      <c r="G130" s="209"/>
      <c r="H130" s="209"/>
      <c r="I130" s="209"/>
      <c r="L130" s="209"/>
      <c r="M130" s="211"/>
      <c r="R130" s="3"/>
    </row>
    <row r="131" spans="2:18">
      <c r="B131" s="3"/>
      <c r="C131" s="208" t="s">
        <v>2</v>
      </c>
      <c r="E131" s="209"/>
      <c r="F131" s="210"/>
      <c r="G131" s="209"/>
      <c r="H131" s="209"/>
      <c r="I131" s="209"/>
      <c r="L131" s="209"/>
      <c r="M131" s="211"/>
      <c r="R131" s="3"/>
    </row>
    <row r="132" spans="2:18">
      <c r="B132" s="3"/>
      <c r="C132" s="208" t="s">
        <v>2</v>
      </c>
      <c r="E132" s="209"/>
      <c r="F132" s="210"/>
      <c r="G132" s="209"/>
      <c r="H132" s="209"/>
      <c r="I132" s="209"/>
      <c r="L132" s="209"/>
      <c r="M132" s="211"/>
      <c r="R132" s="3"/>
    </row>
    <row r="133" spans="2:18">
      <c r="B133" s="3"/>
      <c r="C133" s="208" t="s">
        <v>2</v>
      </c>
      <c r="E133" s="209"/>
      <c r="F133" s="210"/>
      <c r="G133" s="209"/>
      <c r="H133" s="209"/>
      <c r="I133" s="209"/>
      <c r="L133" s="209"/>
      <c r="M133" s="211"/>
      <c r="R133" s="3"/>
    </row>
    <row r="134" spans="2:18">
      <c r="B134" s="3"/>
      <c r="C134" s="208" t="s">
        <v>2</v>
      </c>
      <c r="E134" s="209"/>
      <c r="F134" s="210"/>
      <c r="G134" s="209"/>
      <c r="H134" s="209"/>
      <c r="I134" s="209"/>
      <c r="L134" s="209"/>
      <c r="M134" s="211"/>
      <c r="R134" s="3"/>
    </row>
    <row r="135" spans="2:18">
      <c r="B135" s="3"/>
      <c r="C135" s="208" t="s">
        <v>2</v>
      </c>
      <c r="E135" s="209"/>
      <c r="F135" s="210"/>
      <c r="G135" s="209"/>
      <c r="H135" s="209"/>
      <c r="I135" s="209"/>
      <c r="L135" s="209"/>
      <c r="M135" s="211"/>
      <c r="R135" s="3"/>
    </row>
    <row r="136" spans="2:18">
      <c r="B136" s="3"/>
      <c r="C136" s="208" t="s">
        <v>2</v>
      </c>
      <c r="E136" s="209"/>
      <c r="F136" s="210"/>
      <c r="G136" s="209"/>
      <c r="H136" s="209"/>
      <c r="I136" s="209"/>
      <c r="L136" s="209"/>
      <c r="M136" s="211"/>
      <c r="R136" s="3"/>
    </row>
    <row r="137" spans="2:18">
      <c r="B137" s="3"/>
      <c r="C137" s="208" t="s">
        <v>2</v>
      </c>
      <c r="E137" s="209"/>
      <c r="F137" s="210"/>
      <c r="G137" s="209"/>
      <c r="H137" s="209"/>
      <c r="I137" s="209"/>
      <c r="L137" s="209"/>
      <c r="M137" s="211"/>
      <c r="R137" s="3"/>
    </row>
    <row r="138" spans="2:18">
      <c r="B138" s="3"/>
      <c r="C138" s="208" t="s">
        <v>2</v>
      </c>
      <c r="E138" s="209"/>
      <c r="F138" s="210"/>
      <c r="G138" s="209"/>
      <c r="H138" s="209"/>
      <c r="I138" s="209"/>
      <c r="L138" s="209"/>
      <c r="M138" s="211"/>
      <c r="R138" s="3"/>
    </row>
    <row r="139" spans="2:18">
      <c r="B139" s="3"/>
      <c r="C139" s="208" t="s">
        <v>2</v>
      </c>
      <c r="E139" s="209"/>
      <c r="F139" s="210"/>
      <c r="G139" s="209"/>
      <c r="H139" s="209"/>
      <c r="I139" s="209"/>
      <c r="L139" s="209"/>
      <c r="M139" s="211"/>
      <c r="R139" s="3"/>
    </row>
    <row r="140" spans="2:18">
      <c r="B140" s="3"/>
      <c r="C140" s="208" t="s">
        <v>2</v>
      </c>
      <c r="E140" s="209"/>
      <c r="F140" s="210"/>
      <c r="G140" s="209"/>
      <c r="H140" s="209"/>
      <c r="I140" s="209"/>
      <c r="L140" s="209"/>
      <c r="M140" s="211"/>
      <c r="R140" s="3"/>
    </row>
    <row r="141" spans="2:18">
      <c r="B141" s="3"/>
      <c r="C141" s="208" t="s">
        <v>2</v>
      </c>
      <c r="E141" s="209"/>
      <c r="F141" s="210"/>
      <c r="G141" s="209"/>
      <c r="H141" s="209"/>
      <c r="I141" s="209"/>
      <c r="L141" s="209"/>
      <c r="M141" s="211"/>
      <c r="R141" s="3"/>
    </row>
    <row r="142" spans="2:18">
      <c r="B142" s="3"/>
      <c r="C142" s="208" t="s">
        <v>2</v>
      </c>
      <c r="E142" s="209"/>
      <c r="F142" s="210"/>
      <c r="G142" s="209"/>
      <c r="H142" s="209"/>
      <c r="I142" s="209"/>
      <c r="L142" s="209"/>
      <c r="M142" s="211"/>
      <c r="R142" s="3"/>
    </row>
    <row r="143" spans="2:18">
      <c r="B143" s="3"/>
      <c r="C143" s="208" t="s">
        <v>2</v>
      </c>
      <c r="E143" s="209"/>
      <c r="F143" s="210"/>
      <c r="G143" s="209"/>
      <c r="H143" s="209"/>
      <c r="I143" s="209"/>
      <c r="L143" s="209"/>
      <c r="M143" s="211"/>
      <c r="R143" s="3"/>
    </row>
    <row r="144" spans="2:18">
      <c r="B144" s="3"/>
      <c r="C144" s="208" t="s">
        <v>2</v>
      </c>
      <c r="E144" s="209"/>
      <c r="F144" s="210"/>
      <c r="G144" s="209"/>
      <c r="H144" s="209"/>
      <c r="I144" s="209"/>
      <c r="L144" s="209"/>
      <c r="M144" s="211"/>
      <c r="R144" s="3"/>
    </row>
    <row r="145" spans="2:18">
      <c r="B145" s="3"/>
      <c r="C145" s="208" t="s">
        <v>2</v>
      </c>
      <c r="E145" s="209"/>
      <c r="F145" s="210"/>
      <c r="G145" s="209"/>
      <c r="H145" s="209"/>
      <c r="I145" s="209"/>
      <c r="L145" s="209"/>
      <c r="M145" s="211"/>
      <c r="R145" s="3"/>
    </row>
    <row r="146" spans="2:18">
      <c r="B146" s="3"/>
      <c r="C146" s="208" t="s">
        <v>2</v>
      </c>
      <c r="E146" s="209"/>
      <c r="F146" s="210"/>
      <c r="G146" s="209"/>
      <c r="H146" s="209"/>
      <c r="I146" s="209"/>
      <c r="L146" s="209"/>
      <c r="M146" s="211"/>
      <c r="R146" s="3"/>
    </row>
    <row r="147" spans="2:18">
      <c r="B147" s="3"/>
      <c r="C147" s="208" t="s">
        <v>2</v>
      </c>
      <c r="E147" s="209"/>
      <c r="F147" s="210"/>
      <c r="G147" s="209"/>
      <c r="H147" s="209"/>
      <c r="I147" s="209"/>
      <c r="L147" s="209"/>
      <c r="M147" s="211"/>
      <c r="R147" s="3"/>
    </row>
    <row r="148" spans="2:18">
      <c r="B148" s="3"/>
      <c r="C148" s="208" t="s">
        <v>2</v>
      </c>
      <c r="E148" s="209"/>
      <c r="F148" s="210"/>
      <c r="G148" s="209"/>
      <c r="H148" s="209"/>
      <c r="I148" s="209"/>
      <c r="L148" s="209"/>
      <c r="M148" s="211"/>
      <c r="R148" s="3"/>
    </row>
    <row r="149" spans="2:18">
      <c r="B149" s="3"/>
      <c r="C149" s="208" t="s">
        <v>2</v>
      </c>
      <c r="E149" s="209"/>
      <c r="F149" s="210"/>
      <c r="G149" s="209"/>
      <c r="H149" s="209"/>
      <c r="I149" s="209"/>
      <c r="L149" s="209"/>
      <c r="M149" s="211"/>
      <c r="R149" s="3"/>
    </row>
    <row r="150" spans="2:18">
      <c r="B150" s="3"/>
      <c r="C150" s="208" t="s">
        <v>2</v>
      </c>
      <c r="E150" s="209"/>
      <c r="F150" s="210"/>
      <c r="G150" s="209"/>
      <c r="H150" s="209"/>
      <c r="I150" s="209"/>
      <c r="L150" s="209"/>
      <c r="M150" s="211"/>
      <c r="R150" s="3"/>
    </row>
    <row r="151" spans="2:18">
      <c r="B151" s="3"/>
      <c r="C151" s="208" t="s">
        <v>2</v>
      </c>
      <c r="E151" s="209"/>
      <c r="F151" s="210"/>
      <c r="G151" s="209"/>
      <c r="H151" s="209"/>
      <c r="I151" s="209"/>
      <c r="L151" s="209"/>
      <c r="M151" s="211"/>
      <c r="R151" s="3"/>
    </row>
    <row r="152" spans="2:18">
      <c r="B152" s="3"/>
      <c r="C152" s="208" t="s">
        <v>2</v>
      </c>
      <c r="E152" s="209"/>
      <c r="F152" s="210"/>
      <c r="G152" s="209"/>
      <c r="H152" s="209"/>
      <c r="I152" s="209"/>
      <c r="L152" s="209"/>
      <c r="M152" s="211"/>
      <c r="R152" s="3"/>
    </row>
    <row r="153" spans="2:18">
      <c r="B153" s="3"/>
      <c r="C153" s="208" t="s">
        <v>2</v>
      </c>
      <c r="E153" s="209"/>
      <c r="F153" s="210"/>
      <c r="G153" s="209"/>
      <c r="H153" s="209"/>
      <c r="I153" s="209"/>
      <c r="L153" s="209"/>
      <c r="M153" s="211"/>
      <c r="R153" s="3"/>
    </row>
    <row r="154" spans="2:18">
      <c r="B154" s="3"/>
      <c r="C154" s="208" t="s">
        <v>2</v>
      </c>
      <c r="E154" s="209"/>
      <c r="F154" s="210"/>
      <c r="G154" s="209"/>
      <c r="H154" s="209"/>
      <c r="I154" s="209"/>
      <c r="L154" s="209"/>
      <c r="M154" s="211"/>
      <c r="R154" s="3"/>
    </row>
    <row r="155" spans="2:18">
      <c r="B155" s="3"/>
      <c r="C155" s="208" t="s">
        <v>2</v>
      </c>
      <c r="E155" s="209"/>
      <c r="F155" s="210"/>
      <c r="G155" s="209"/>
      <c r="H155" s="209"/>
      <c r="I155" s="209"/>
      <c r="L155" s="209"/>
      <c r="M155" s="211"/>
      <c r="R155" s="3"/>
    </row>
    <row r="156" spans="2:18">
      <c r="B156" s="3"/>
      <c r="C156" s="208" t="s">
        <v>2</v>
      </c>
      <c r="E156" s="209"/>
      <c r="F156" s="210"/>
      <c r="G156" s="209"/>
      <c r="H156" s="209"/>
      <c r="I156" s="209"/>
      <c r="L156" s="209"/>
      <c r="M156" s="211"/>
      <c r="R156" s="3"/>
    </row>
    <row r="157" spans="2:18">
      <c r="B157" s="3"/>
      <c r="C157" s="208" t="s">
        <v>2</v>
      </c>
      <c r="E157" s="209"/>
      <c r="F157" s="210"/>
      <c r="G157" s="209"/>
      <c r="H157" s="209"/>
      <c r="I157" s="209"/>
      <c r="L157" s="209"/>
      <c r="M157" s="211"/>
      <c r="R157" s="3"/>
    </row>
    <row r="158" spans="2:18">
      <c r="B158" s="3"/>
      <c r="C158" s="208" t="s">
        <v>2</v>
      </c>
      <c r="E158" s="209"/>
      <c r="F158" s="210"/>
      <c r="G158" s="209"/>
      <c r="H158" s="209"/>
      <c r="I158" s="209"/>
      <c r="L158" s="209"/>
      <c r="M158" s="211"/>
      <c r="R158" s="3"/>
    </row>
    <row r="159" spans="2:18">
      <c r="B159" s="3"/>
      <c r="C159" s="208" t="s">
        <v>2</v>
      </c>
      <c r="E159" s="209"/>
      <c r="F159" s="210"/>
      <c r="G159" s="209"/>
      <c r="H159" s="209"/>
      <c r="I159" s="209"/>
      <c r="L159" s="209"/>
      <c r="M159" s="211"/>
      <c r="R159" s="3"/>
    </row>
    <row r="160" spans="2:18">
      <c r="B160" s="3"/>
      <c r="C160" s="208" t="s">
        <v>2</v>
      </c>
      <c r="E160" s="209"/>
      <c r="F160" s="210"/>
      <c r="G160" s="209"/>
      <c r="H160" s="209"/>
      <c r="I160" s="209"/>
      <c r="L160" s="209"/>
      <c r="M160" s="211"/>
      <c r="R160" s="3"/>
    </row>
    <row r="161" spans="2:18">
      <c r="B161" s="3"/>
      <c r="C161" s="208" t="s">
        <v>2</v>
      </c>
      <c r="E161" s="209"/>
      <c r="F161" s="210"/>
      <c r="G161" s="209"/>
      <c r="H161" s="209"/>
      <c r="I161" s="209"/>
      <c r="L161" s="209"/>
      <c r="M161" s="211"/>
      <c r="R161" s="3"/>
    </row>
    <row r="162" spans="2:18">
      <c r="B162" s="3"/>
      <c r="C162" s="208" t="s">
        <v>2</v>
      </c>
      <c r="E162" s="209"/>
      <c r="F162" s="210"/>
      <c r="G162" s="209"/>
      <c r="H162" s="209"/>
      <c r="I162" s="209"/>
      <c r="L162" s="209"/>
      <c r="M162" s="211"/>
      <c r="R162" s="3"/>
    </row>
    <row r="163" spans="2:18">
      <c r="B163" s="3"/>
      <c r="C163" s="208" t="s">
        <v>2</v>
      </c>
      <c r="E163" s="209"/>
      <c r="F163" s="210"/>
      <c r="G163" s="209"/>
      <c r="H163" s="209"/>
      <c r="I163" s="209"/>
      <c r="L163" s="209"/>
      <c r="M163" s="211"/>
      <c r="R163" s="3"/>
    </row>
    <row r="164" spans="2:18">
      <c r="B164" s="3"/>
      <c r="C164" s="208" t="s">
        <v>2</v>
      </c>
      <c r="E164" s="209"/>
      <c r="F164" s="210"/>
      <c r="G164" s="209"/>
      <c r="H164" s="209"/>
      <c r="I164" s="209"/>
      <c r="L164" s="209"/>
      <c r="M164" s="211"/>
      <c r="R164" s="3"/>
    </row>
    <row r="165" spans="2:18">
      <c r="B165" s="3"/>
      <c r="C165" s="208" t="s">
        <v>2</v>
      </c>
      <c r="E165" s="209"/>
      <c r="F165" s="210"/>
      <c r="G165" s="209"/>
      <c r="H165" s="209"/>
      <c r="I165" s="209"/>
      <c r="L165" s="209"/>
      <c r="M165" s="211"/>
      <c r="R165" s="3"/>
    </row>
    <row r="166" spans="2:18">
      <c r="B166" s="3"/>
      <c r="C166" s="208" t="s">
        <v>2</v>
      </c>
      <c r="E166" s="209"/>
      <c r="F166" s="210"/>
      <c r="G166" s="209"/>
      <c r="H166" s="209"/>
      <c r="I166" s="209"/>
      <c r="L166" s="209"/>
      <c r="M166" s="211"/>
      <c r="R166" s="3"/>
    </row>
    <row r="167" spans="2:18">
      <c r="B167" s="3"/>
      <c r="C167" s="208" t="s">
        <v>2</v>
      </c>
      <c r="E167" s="209"/>
      <c r="F167" s="210"/>
      <c r="G167" s="209"/>
      <c r="H167" s="209"/>
      <c r="I167" s="209"/>
      <c r="L167" s="209"/>
      <c r="M167" s="211"/>
      <c r="R167" s="3"/>
    </row>
    <row r="168" spans="2:18">
      <c r="B168" s="3"/>
      <c r="C168" s="208" t="s">
        <v>2</v>
      </c>
      <c r="E168" s="209"/>
      <c r="F168" s="210"/>
      <c r="G168" s="209"/>
      <c r="H168" s="209"/>
      <c r="I168" s="209"/>
      <c r="L168" s="209"/>
      <c r="M168" s="211"/>
      <c r="R168" s="3"/>
    </row>
    <row r="169" spans="2:18">
      <c r="B169" s="3"/>
      <c r="C169" s="208" t="s">
        <v>2</v>
      </c>
      <c r="E169" s="209"/>
      <c r="F169" s="210"/>
      <c r="G169" s="209"/>
      <c r="H169" s="209"/>
      <c r="I169" s="209"/>
      <c r="L169" s="209"/>
      <c r="M169" s="211"/>
      <c r="R169" s="3"/>
    </row>
    <row r="170" spans="2:18">
      <c r="B170" s="3"/>
      <c r="C170" s="208" t="s">
        <v>2</v>
      </c>
      <c r="E170" s="209"/>
      <c r="F170" s="210"/>
      <c r="G170" s="209"/>
      <c r="H170" s="209"/>
      <c r="I170" s="209"/>
      <c r="L170" s="209"/>
      <c r="M170" s="211"/>
      <c r="R170" s="3"/>
    </row>
    <row r="171" spans="2:18">
      <c r="B171" s="3"/>
      <c r="C171" s="208" t="s">
        <v>2</v>
      </c>
      <c r="E171" s="209"/>
      <c r="F171" s="210"/>
      <c r="G171" s="209"/>
      <c r="H171" s="209"/>
      <c r="I171" s="209"/>
      <c r="L171" s="209"/>
      <c r="M171" s="211"/>
      <c r="R171" s="3"/>
    </row>
    <row r="172" spans="2:18">
      <c r="B172" s="3"/>
      <c r="C172" s="208" t="s">
        <v>2</v>
      </c>
      <c r="E172" s="209"/>
      <c r="F172" s="210"/>
      <c r="G172" s="209"/>
      <c r="H172" s="209"/>
      <c r="I172" s="209"/>
      <c r="L172" s="209"/>
      <c r="M172" s="211"/>
      <c r="R172" s="3"/>
    </row>
    <row r="173" spans="2:18">
      <c r="B173" s="3"/>
      <c r="C173" s="208" t="s">
        <v>2</v>
      </c>
      <c r="E173" s="209"/>
      <c r="F173" s="210"/>
      <c r="G173" s="209"/>
      <c r="H173" s="209"/>
      <c r="I173" s="209"/>
      <c r="L173" s="209"/>
      <c r="M173" s="211"/>
      <c r="R173" s="3"/>
    </row>
    <row r="174" spans="2:18">
      <c r="B174" s="3"/>
      <c r="C174" s="208" t="s">
        <v>2</v>
      </c>
      <c r="E174" s="209"/>
      <c r="F174" s="210"/>
      <c r="G174" s="209"/>
      <c r="H174" s="209"/>
      <c r="I174" s="209"/>
      <c r="L174" s="209"/>
      <c r="M174" s="211"/>
      <c r="R174" s="3"/>
    </row>
    <row r="175" spans="2:18">
      <c r="B175" s="3"/>
      <c r="C175" s="208" t="s">
        <v>2</v>
      </c>
      <c r="E175" s="209"/>
      <c r="F175" s="210"/>
      <c r="G175" s="209"/>
      <c r="H175" s="209"/>
      <c r="I175" s="209"/>
      <c r="L175" s="209"/>
      <c r="M175" s="211"/>
      <c r="R175" s="3"/>
    </row>
    <row r="176" spans="2:18">
      <c r="B176" s="3"/>
      <c r="C176" s="208" t="s">
        <v>2</v>
      </c>
      <c r="E176" s="209"/>
      <c r="F176" s="210"/>
      <c r="G176" s="209"/>
      <c r="H176" s="209"/>
      <c r="I176" s="209"/>
      <c r="L176" s="209"/>
      <c r="M176" s="211"/>
      <c r="R176" s="3"/>
    </row>
    <row r="177" spans="2:18">
      <c r="B177" s="3"/>
      <c r="C177" s="208" t="s">
        <v>2</v>
      </c>
      <c r="E177" s="209"/>
      <c r="F177" s="210"/>
      <c r="G177" s="209"/>
      <c r="H177" s="209"/>
      <c r="I177" s="209"/>
      <c r="L177" s="209"/>
      <c r="M177" s="211"/>
      <c r="R177" s="3"/>
    </row>
    <row r="178" spans="2:18">
      <c r="B178" s="3"/>
      <c r="C178" s="208" t="s">
        <v>2</v>
      </c>
      <c r="E178" s="209"/>
      <c r="F178" s="210"/>
      <c r="G178" s="209"/>
      <c r="H178" s="209"/>
      <c r="I178" s="209"/>
      <c r="L178" s="209"/>
      <c r="M178" s="211"/>
      <c r="R178" s="3"/>
    </row>
    <row r="179" spans="2:18">
      <c r="B179" s="3"/>
      <c r="C179" s="208" t="s">
        <v>2</v>
      </c>
      <c r="E179" s="209"/>
      <c r="F179" s="210"/>
      <c r="G179" s="209"/>
      <c r="H179" s="209"/>
      <c r="I179" s="209"/>
      <c r="L179" s="209"/>
      <c r="M179" s="211"/>
      <c r="R179" s="3"/>
    </row>
    <row r="180" spans="2:18">
      <c r="B180" s="3"/>
      <c r="C180" s="208" t="s">
        <v>2</v>
      </c>
      <c r="E180" s="209"/>
      <c r="F180" s="210"/>
      <c r="G180" s="209"/>
      <c r="H180" s="209"/>
      <c r="I180" s="209"/>
      <c r="L180" s="209"/>
      <c r="M180" s="211"/>
      <c r="R180" s="3"/>
    </row>
    <row r="181" spans="2:18">
      <c r="B181" s="3"/>
      <c r="C181" s="208" t="s">
        <v>2</v>
      </c>
      <c r="E181" s="209"/>
      <c r="F181" s="210"/>
      <c r="G181" s="209"/>
      <c r="H181" s="209"/>
      <c r="I181" s="209"/>
      <c r="L181" s="209"/>
      <c r="M181" s="211"/>
      <c r="R181" s="3"/>
    </row>
    <row r="182" spans="2:18">
      <c r="B182" s="3"/>
      <c r="C182" s="208" t="s">
        <v>2</v>
      </c>
      <c r="E182" s="209"/>
      <c r="F182" s="210"/>
      <c r="G182" s="209"/>
      <c r="H182" s="209"/>
      <c r="I182" s="209"/>
      <c r="L182" s="209"/>
      <c r="M182" s="211"/>
      <c r="R182" s="3"/>
    </row>
    <row r="183" spans="2:18">
      <c r="B183" s="3"/>
      <c r="C183" s="208" t="s">
        <v>2</v>
      </c>
      <c r="E183" s="209"/>
      <c r="F183" s="210"/>
      <c r="G183" s="209"/>
      <c r="H183" s="209"/>
      <c r="I183" s="209"/>
      <c r="L183" s="209"/>
      <c r="M183" s="211"/>
      <c r="R183" s="3"/>
    </row>
    <row r="184" spans="2:18">
      <c r="B184" s="3"/>
      <c r="C184" s="208" t="s">
        <v>2</v>
      </c>
      <c r="E184" s="209"/>
      <c r="F184" s="210"/>
      <c r="G184" s="209"/>
      <c r="H184" s="209"/>
      <c r="I184" s="209"/>
      <c r="L184" s="209"/>
      <c r="M184" s="211"/>
      <c r="R184" s="3"/>
    </row>
    <row r="185" spans="2:18">
      <c r="B185" s="3"/>
      <c r="C185" s="208" t="s">
        <v>2</v>
      </c>
      <c r="E185" s="209"/>
      <c r="F185" s="210"/>
      <c r="G185" s="209"/>
      <c r="H185" s="209"/>
      <c r="I185" s="209"/>
      <c r="L185" s="209"/>
      <c r="M185" s="211"/>
      <c r="R185" s="3"/>
    </row>
    <row r="186" spans="2:18">
      <c r="B186" s="3"/>
      <c r="C186" s="208" t="s">
        <v>2</v>
      </c>
      <c r="E186" s="209"/>
      <c r="F186" s="210"/>
      <c r="G186" s="209"/>
      <c r="H186" s="209"/>
      <c r="I186" s="209"/>
      <c r="L186" s="209"/>
      <c r="M186" s="211"/>
      <c r="R186" s="3"/>
    </row>
    <row r="187" spans="2:18">
      <c r="B187" s="3"/>
      <c r="C187" s="208" t="s">
        <v>2</v>
      </c>
      <c r="E187" s="209"/>
      <c r="F187" s="210"/>
      <c r="G187" s="209"/>
      <c r="H187" s="209"/>
      <c r="I187" s="209"/>
      <c r="L187" s="209"/>
      <c r="M187" s="211"/>
      <c r="R187" s="3"/>
    </row>
    <row r="188" spans="2:18">
      <c r="B188" s="3"/>
      <c r="C188" s="208" t="s">
        <v>2</v>
      </c>
      <c r="E188" s="209"/>
      <c r="F188" s="210"/>
      <c r="G188" s="209"/>
      <c r="H188" s="209"/>
      <c r="I188" s="209"/>
      <c r="L188" s="209"/>
      <c r="M188" s="211"/>
      <c r="R188" s="3"/>
    </row>
    <row r="189" spans="2:18">
      <c r="B189" s="3"/>
      <c r="C189" s="208" t="s">
        <v>2</v>
      </c>
      <c r="E189" s="209"/>
      <c r="F189" s="210"/>
      <c r="G189" s="209"/>
      <c r="H189" s="209"/>
      <c r="I189" s="209"/>
      <c r="L189" s="209"/>
      <c r="M189" s="211"/>
      <c r="R189" s="3"/>
    </row>
    <row r="190" spans="2:18">
      <c r="B190" s="3"/>
      <c r="C190" s="208" t="s">
        <v>2</v>
      </c>
      <c r="E190" s="209"/>
      <c r="F190" s="210"/>
      <c r="G190" s="209"/>
      <c r="H190" s="209"/>
      <c r="I190" s="209"/>
      <c r="L190" s="209"/>
      <c r="M190" s="211"/>
      <c r="R190" s="3"/>
    </row>
    <row r="191" spans="2:18">
      <c r="B191" s="3"/>
      <c r="C191" s="208" t="s">
        <v>2</v>
      </c>
      <c r="E191" s="209"/>
      <c r="F191" s="210"/>
      <c r="G191" s="209"/>
      <c r="H191" s="209"/>
      <c r="I191" s="209"/>
      <c r="L191" s="209"/>
      <c r="M191" s="211"/>
      <c r="R191" s="3"/>
    </row>
    <row r="192" spans="2:18">
      <c r="B192" s="3"/>
      <c r="C192" s="208" t="s">
        <v>2</v>
      </c>
      <c r="E192" s="209"/>
      <c r="F192" s="210"/>
      <c r="G192" s="209"/>
      <c r="H192" s="209"/>
      <c r="I192" s="209"/>
      <c r="L192" s="209"/>
      <c r="M192" s="211"/>
      <c r="R192" s="3"/>
    </row>
    <row r="193" spans="2:18">
      <c r="B193" s="3"/>
      <c r="C193" s="208" t="s">
        <v>2</v>
      </c>
      <c r="E193" s="209"/>
      <c r="F193" s="210"/>
      <c r="G193" s="209"/>
      <c r="H193" s="209"/>
      <c r="I193" s="209"/>
      <c r="L193" s="209"/>
      <c r="M193" s="211"/>
      <c r="R193" s="3"/>
    </row>
    <row r="194" spans="2:18">
      <c r="B194" s="3"/>
      <c r="C194" s="208" t="s">
        <v>2</v>
      </c>
      <c r="E194" s="209"/>
      <c r="F194" s="210"/>
      <c r="G194" s="209"/>
      <c r="H194" s="209"/>
      <c r="I194" s="209"/>
      <c r="L194" s="209"/>
      <c r="M194" s="211"/>
      <c r="R194" s="3"/>
    </row>
    <row r="195" spans="2:18">
      <c r="B195" s="3"/>
      <c r="C195" s="208" t="s">
        <v>2</v>
      </c>
      <c r="E195" s="209"/>
      <c r="F195" s="210"/>
      <c r="G195" s="209"/>
      <c r="H195" s="209"/>
      <c r="I195" s="209"/>
      <c r="L195" s="209"/>
      <c r="M195" s="211"/>
      <c r="R195" s="3"/>
    </row>
    <row r="196" spans="2:18">
      <c r="B196" s="3"/>
      <c r="C196" s="208" t="s">
        <v>2</v>
      </c>
      <c r="E196" s="209"/>
      <c r="F196" s="210"/>
      <c r="G196" s="209"/>
      <c r="H196" s="209"/>
      <c r="I196" s="209"/>
      <c r="L196" s="209"/>
      <c r="M196" s="211"/>
      <c r="R196" s="3"/>
    </row>
    <row r="197" spans="2:18">
      <c r="B197" s="3"/>
      <c r="C197" s="208" t="s">
        <v>2</v>
      </c>
      <c r="M197" s="211"/>
      <c r="R197" s="3"/>
    </row>
    <row r="198" spans="2:18">
      <c r="B198" s="3"/>
      <c r="C198" s="208" t="s">
        <v>2</v>
      </c>
      <c r="M198" s="211"/>
      <c r="R198" s="3"/>
    </row>
    <row r="199" spans="2:18">
      <c r="B199" s="3"/>
      <c r="C199" s="208" t="s">
        <v>2</v>
      </c>
      <c r="M199" s="211"/>
      <c r="R199" s="3"/>
    </row>
    <row r="200" spans="2:18">
      <c r="B200" s="3"/>
      <c r="C200" s="208" t="s">
        <v>2</v>
      </c>
      <c r="M200" s="211"/>
      <c r="R200" s="3"/>
    </row>
    <row r="201" spans="2:18">
      <c r="B201" s="3"/>
      <c r="C201" s="208" t="s">
        <v>2</v>
      </c>
      <c r="M201" s="211"/>
      <c r="R201" s="3"/>
    </row>
    <row r="202" spans="2:18">
      <c r="B202" s="3"/>
      <c r="C202" s="208" t="s">
        <v>2</v>
      </c>
      <c r="M202" s="211"/>
      <c r="R202" s="3"/>
    </row>
    <row r="203" spans="2:18">
      <c r="B203" s="3"/>
      <c r="C203" s="208" t="s">
        <v>2</v>
      </c>
      <c r="M203" s="211"/>
      <c r="R203" s="3"/>
    </row>
    <row r="204" spans="2:18">
      <c r="B204" s="3"/>
      <c r="C204" s="208" t="s">
        <v>2</v>
      </c>
      <c r="M204" s="211"/>
      <c r="R204" s="3"/>
    </row>
    <row r="205" spans="2:18">
      <c r="B205" s="3"/>
      <c r="C205" s="208" t="s">
        <v>2</v>
      </c>
      <c r="M205" s="211"/>
      <c r="R205" s="3"/>
    </row>
    <row r="206" spans="2:18">
      <c r="B206" s="3"/>
      <c r="C206" s="208" t="s">
        <v>2</v>
      </c>
      <c r="M206" s="211"/>
      <c r="R206" s="3"/>
    </row>
    <row r="207" spans="2:18">
      <c r="B207" s="3"/>
      <c r="C207" s="208" t="s">
        <v>2</v>
      </c>
      <c r="M207" s="211"/>
      <c r="R207" s="3"/>
    </row>
    <row r="208" spans="2:18">
      <c r="B208" s="3"/>
      <c r="C208" s="208" t="s">
        <v>2</v>
      </c>
      <c r="M208" s="211"/>
      <c r="R208" s="3"/>
    </row>
    <row r="209" spans="2:18">
      <c r="B209" s="3"/>
      <c r="C209" s="208" t="s">
        <v>2</v>
      </c>
      <c r="M209" s="211"/>
      <c r="R209" s="3"/>
    </row>
    <row r="210" spans="2:18">
      <c r="B210" s="3"/>
      <c r="C210" s="208" t="s">
        <v>2</v>
      </c>
      <c r="M210" s="211"/>
      <c r="R210" s="3"/>
    </row>
    <row r="211" spans="2:18">
      <c r="B211" s="3"/>
      <c r="C211" s="208" t="s">
        <v>2</v>
      </c>
      <c r="M211" s="211"/>
      <c r="R211" s="3"/>
    </row>
    <row r="212" spans="2:18">
      <c r="B212" s="3"/>
      <c r="C212" s="208" t="s">
        <v>2</v>
      </c>
      <c r="M212" s="211"/>
      <c r="R212" s="3"/>
    </row>
    <row r="213" spans="2:18">
      <c r="B213" s="3"/>
      <c r="C213" s="208" t="s">
        <v>2</v>
      </c>
      <c r="M213" s="211"/>
      <c r="R213" s="3"/>
    </row>
    <row r="214" spans="2:18">
      <c r="B214" s="3"/>
      <c r="C214" s="208" t="s">
        <v>2</v>
      </c>
      <c r="M214" s="211"/>
      <c r="R214" s="3"/>
    </row>
    <row r="215" spans="2:18">
      <c r="B215" s="3"/>
      <c r="C215" s="208" t="s">
        <v>2</v>
      </c>
      <c r="M215" s="211"/>
      <c r="R215" s="3"/>
    </row>
    <row r="216" spans="2:18">
      <c r="B216" s="3"/>
      <c r="C216" s="208" t="s">
        <v>2</v>
      </c>
      <c r="M216" s="211"/>
      <c r="R216" s="3"/>
    </row>
    <row r="217" spans="2:18">
      <c r="B217" s="3"/>
      <c r="C217" s="208" t="s">
        <v>2</v>
      </c>
      <c r="M217" s="211"/>
      <c r="R217" s="3"/>
    </row>
    <row r="218" spans="2:18">
      <c r="B218" s="3"/>
      <c r="C218" s="208" t="s">
        <v>2</v>
      </c>
      <c r="M218" s="211"/>
      <c r="R218" s="3"/>
    </row>
    <row r="219" spans="2:18">
      <c r="B219" s="3"/>
      <c r="C219" s="208" t="s">
        <v>2</v>
      </c>
      <c r="M219" s="211"/>
      <c r="R219" s="3"/>
    </row>
    <row r="220" spans="2:18">
      <c r="B220" s="3"/>
      <c r="C220" s="208" t="s">
        <v>2</v>
      </c>
      <c r="M220" s="211"/>
      <c r="R220" s="3"/>
    </row>
    <row r="221" spans="2:18">
      <c r="B221" s="3"/>
      <c r="C221" s="208" t="s">
        <v>2</v>
      </c>
      <c r="M221" s="211"/>
      <c r="R221" s="3"/>
    </row>
    <row r="222" spans="2:18">
      <c r="B222" s="3"/>
      <c r="C222" s="208" t="s">
        <v>2</v>
      </c>
      <c r="M222" s="211"/>
      <c r="R222" s="3"/>
    </row>
    <row r="223" spans="2:18">
      <c r="B223" s="3"/>
      <c r="C223" s="208" t="s">
        <v>2</v>
      </c>
      <c r="M223" s="211"/>
      <c r="R223" s="3"/>
    </row>
    <row r="224" spans="2:18">
      <c r="B224" s="3"/>
      <c r="C224" s="208" t="s">
        <v>2</v>
      </c>
      <c r="M224" s="211"/>
      <c r="R224" s="3"/>
    </row>
    <row r="225" spans="2:18">
      <c r="B225" s="3"/>
      <c r="C225" s="208" t="s">
        <v>2</v>
      </c>
      <c r="M225" s="211"/>
      <c r="R225" s="3"/>
    </row>
    <row r="226" spans="2:18">
      <c r="B226" s="3"/>
      <c r="C226" s="208" t="s">
        <v>2</v>
      </c>
      <c r="M226" s="211"/>
      <c r="R226" s="3"/>
    </row>
    <row r="227" spans="2:18">
      <c r="B227" s="3"/>
      <c r="C227" s="208" t="s">
        <v>2</v>
      </c>
      <c r="M227" s="211"/>
      <c r="R227" s="3"/>
    </row>
    <row r="228" spans="2:18">
      <c r="B228" s="3"/>
      <c r="C228" s="208" t="s">
        <v>2</v>
      </c>
      <c r="M228" s="211"/>
      <c r="R228" s="3"/>
    </row>
    <row r="229" spans="2:18">
      <c r="B229" s="3"/>
      <c r="C229" s="208" t="s">
        <v>2</v>
      </c>
      <c r="M229" s="211"/>
      <c r="R229" s="3"/>
    </row>
    <row r="230" spans="2:18">
      <c r="B230" s="3"/>
      <c r="C230" s="208" t="s">
        <v>2</v>
      </c>
      <c r="M230" s="211"/>
      <c r="R230" s="3"/>
    </row>
    <row r="231" spans="2:18">
      <c r="B231" s="3"/>
      <c r="C231" s="208" t="s">
        <v>2</v>
      </c>
      <c r="M231" s="211"/>
      <c r="R231" s="3"/>
    </row>
    <row r="232" spans="2:18">
      <c r="B232" s="3"/>
      <c r="C232" s="208" t="s">
        <v>2</v>
      </c>
      <c r="M232" s="211"/>
      <c r="R232" s="3"/>
    </row>
    <row r="233" spans="2:18">
      <c r="B233" s="3"/>
      <c r="C233" s="208" t="s">
        <v>2</v>
      </c>
      <c r="M233" s="211"/>
      <c r="R233" s="3"/>
    </row>
    <row r="234" spans="2:18">
      <c r="B234" s="3"/>
      <c r="C234" s="208" t="s">
        <v>2</v>
      </c>
      <c r="M234" s="211"/>
      <c r="R234" s="3"/>
    </row>
    <row r="235" spans="2:18">
      <c r="B235" s="3"/>
      <c r="C235" s="208" t="s">
        <v>2</v>
      </c>
      <c r="M235" s="211"/>
      <c r="R235" s="3"/>
    </row>
    <row r="236" spans="2:18">
      <c r="B236" s="3"/>
      <c r="C236" s="208" t="s">
        <v>2</v>
      </c>
      <c r="M236" s="211"/>
      <c r="R236" s="3"/>
    </row>
    <row r="237" spans="2:18">
      <c r="B237" s="3"/>
      <c r="C237" s="208" t="s">
        <v>2</v>
      </c>
      <c r="M237" s="211"/>
      <c r="R237" s="3"/>
    </row>
    <row r="238" spans="2:18">
      <c r="B238" s="3"/>
      <c r="C238" s="208" t="s">
        <v>2</v>
      </c>
      <c r="M238" s="211"/>
      <c r="R238" s="3"/>
    </row>
    <row r="239" spans="2:18">
      <c r="B239" s="3"/>
      <c r="C239" s="208" t="s">
        <v>2</v>
      </c>
      <c r="M239" s="211"/>
      <c r="R239" s="3"/>
    </row>
    <row r="240" spans="2:18">
      <c r="B240" s="3"/>
      <c r="C240" s="208" t="s">
        <v>2</v>
      </c>
      <c r="M240" s="211"/>
      <c r="R240" s="3"/>
    </row>
    <row r="241" spans="2:18">
      <c r="B241" s="3"/>
      <c r="C241" s="208" t="s">
        <v>2</v>
      </c>
      <c r="M241" s="211"/>
      <c r="R241" s="3"/>
    </row>
    <row r="242" spans="2:18">
      <c r="B242" s="3"/>
      <c r="C242" s="208" t="s">
        <v>2</v>
      </c>
      <c r="M242" s="211"/>
      <c r="R242" s="3"/>
    </row>
    <row r="243" spans="2:18">
      <c r="B243" s="3"/>
      <c r="C243" s="208" t="s">
        <v>2</v>
      </c>
      <c r="M243" s="211"/>
      <c r="R243" s="3"/>
    </row>
    <row r="244" spans="2:18">
      <c r="B244" s="3"/>
      <c r="C244" s="208" t="s">
        <v>2</v>
      </c>
      <c r="M244" s="211"/>
      <c r="R244" s="3"/>
    </row>
    <row r="245" spans="2:18">
      <c r="B245" s="3"/>
      <c r="C245" s="208" t="s">
        <v>2</v>
      </c>
      <c r="M245" s="211"/>
      <c r="R245" s="3"/>
    </row>
    <row r="246" spans="2:18">
      <c r="B246" s="3"/>
      <c r="C246" s="208" t="s">
        <v>2</v>
      </c>
      <c r="M246" s="211"/>
      <c r="R246" s="3"/>
    </row>
    <row r="247" spans="2:18">
      <c r="B247" s="3"/>
      <c r="C247" s="208" t="s">
        <v>2</v>
      </c>
      <c r="M247" s="211"/>
      <c r="R247" s="3"/>
    </row>
    <row r="248" spans="2:18">
      <c r="B248" s="3"/>
      <c r="C248" s="208" t="s">
        <v>2</v>
      </c>
      <c r="M248" s="211"/>
      <c r="R248" s="3"/>
    </row>
    <row r="249" spans="2:18">
      <c r="B249" s="3"/>
      <c r="C249" s="208" t="s">
        <v>2</v>
      </c>
      <c r="M249" s="211"/>
      <c r="R249" s="3"/>
    </row>
    <row r="250" spans="2:18">
      <c r="B250" s="3"/>
      <c r="C250" s="208" t="s">
        <v>2</v>
      </c>
      <c r="M250" s="211"/>
      <c r="R250" s="3"/>
    </row>
    <row r="251" spans="2:18">
      <c r="B251" s="3"/>
      <c r="C251" s="208" t="s">
        <v>2</v>
      </c>
      <c r="M251" s="211"/>
      <c r="R251" s="3"/>
    </row>
    <row r="252" spans="2:18">
      <c r="B252" s="3"/>
      <c r="C252" s="208" t="s">
        <v>2</v>
      </c>
      <c r="M252" s="211"/>
      <c r="R252" s="3"/>
    </row>
    <row r="253" spans="2:18">
      <c r="B253" s="3"/>
      <c r="C253" s="208" t="s">
        <v>2</v>
      </c>
      <c r="M253" s="211"/>
      <c r="R253" s="3"/>
    </row>
    <row r="254" spans="2:18">
      <c r="B254" s="3"/>
      <c r="C254" s="208" t="s">
        <v>2</v>
      </c>
      <c r="M254" s="211"/>
      <c r="R254" s="3"/>
    </row>
    <row r="255" spans="2:18">
      <c r="B255" s="3"/>
      <c r="C255" s="208" t="s">
        <v>2</v>
      </c>
      <c r="M255" s="211"/>
      <c r="R255" s="3"/>
    </row>
    <row r="256" spans="2:18">
      <c r="B256" s="3"/>
      <c r="C256" s="208" t="s">
        <v>2</v>
      </c>
      <c r="M256" s="211"/>
      <c r="R256" s="3"/>
    </row>
    <row r="257" spans="2:18">
      <c r="B257" s="3"/>
      <c r="C257" s="208" t="s">
        <v>2</v>
      </c>
      <c r="M257" s="211"/>
      <c r="R257" s="3"/>
    </row>
    <row r="258" spans="2:18">
      <c r="B258" s="3"/>
      <c r="C258" s="208" t="s">
        <v>2</v>
      </c>
      <c r="M258" s="211"/>
      <c r="R258" s="3"/>
    </row>
    <row r="259" spans="2:18">
      <c r="B259" s="3"/>
      <c r="C259" s="208" t="s">
        <v>2</v>
      </c>
      <c r="M259" s="211"/>
      <c r="R259" s="3"/>
    </row>
    <row r="260" spans="2:18">
      <c r="B260" s="3"/>
      <c r="C260" s="208" t="s">
        <v>2</v>
      </c>
      <c r="M260" s="211"/>
      <c r="R260" s="3"/>
    </row>
    <row r="261" spans="2:18">
      <c r="B261" s="3"/>
      <c r="C261" s="208" t="s">
        <v>2</v>
      </c>
      <c r="M261" s="211"/>
      <c r="R261" s="3"/>
    </row>
    <row r="262" spans="2:18">
      <c r="B262" s="3"/>
      <c r="C262" s="208" t="s">
        <v>2</v>
      </c>
      <c r="M262" s="211"/>
      <c r="R262" s="3"/>
    </row>
    <row r="263" spans="2:18">
      <c r="B263" s="3"/>
      <c r="C263" s="208" t="s">
        <v>2</v>
      </c>
      <c r="M263" s="211"/>
      <c r="R263" s="3"/>
    </row>
    <row r="264" spans="2:18">
      <c r="B264" s="3"/>
      <c r="C264" s="208" t="s">
        <v>2</v>
      </c>
      <c r="M264" s="211"/>
      <c r="R264" s="3"/>
    </row>
    <row r="265" spans="2:18">
      <c r="B265" s="3"/>
      <c r="C265" s="208" t="s">
        <v>2</v>
      </c>
      <c r="M265" s="211"/>
      <c r="R265" s="3"/>
    </row>
    <row r="266" spans="2:18">
      <c r="B266" s="3"/>
      <c r="C266" s="208" t="s">
        <v>2</v>
      </c>
      <c r="M266" s="211"/>
      <c r="R266" s="3"/>
    </row>
    <row r="267" spans="2:18">
      <c r="B267" s="3"/>
      <c r="C267" s="208" t="s">
        <v>2</v>
      </c>
      <c r="M267" s="211"/>
      <c r="R267" s="3"/>
    </row>
    <row r="268" spans="2:18">
      <c r="B268" s="3"/>
      <c r="C268" s="208" t="s">
        <v>2</v>
      </c>
      <c r="M268" s="211"/>
      <c r="R268" s="3"/>
    </row>
    <row r="269" spans="2:18">
      <c r="B269" s="3"/>
      <c r="C269" s="208" t="s">
        <v>2</v>
      </c>
      <c r="M269" s="211"/>
      <c r="R269" s="3"/>
    </row>
    <row r="270" spans="2:18">
      <c r="B270" s="3"/>
      <c r="C270" s="208" t="s">
        <v>2</v>
      </c>
      <c r="M270" s="211"/>
      <c r="R270" s="3"/>
    </row>
    <row r="271" spans="2:18">
      <c r="B271" s="3"/>
      <c r="C271" s="208" t="s">
        <v>2</v>
      </c>
      <c r="M271" s="211"/>
      <c r="R271" s="3"/>
    </row>
    <row r="272" spans="2:18">
      <c r="B272" s="3"/>
      <c r="C272" s="208" t="s">
        <v>2</v>
      </c>
      <c r="M272" s="211"/>
      <c r="R272" s="3"/>
    </row>
    <row r="273" spans="2:18">
      <c r="B273" s="3"/>
      <c r="C273" s="208" t="s">
        <v>2</v>
      </c>
      <c r="M273" s="211"/>
      <c r="R273" s="3"/>
    </row>
    <row r="274" spans="2:18">
      <c r="B274" s="3"/>
      <c r="C274" s="208" t="s">
        <v>2</v>
      </c>
      <c r="M274" s="211"/>
      <c r="R274" s="3"/>
    </row>
    <row r="275" spans="2:18">
      <c r="B275" s="3"/>
      <c r="C275" s="208" t="s">
        <v>2</v>
      </c>
      <c r="M275" s="211"/>
      <c r="R275" s="3"/>
    </row>
    <row r="276" spans="2:18">
      <c r="B276" s="3"/>
      <c r="C276" s="208" t="s">
        <v>2</v>
      </c>
      <c r="M276" s="211"/>
      <c r="R276" s="3"/>
    </row>
    <row r="277" spans="2:18">
      <c r="B277" s="3"/>
      <c r="C277" s="208" t="s">
        <v>2</v>
      </c>
      <c r="M277" s="211"/>
      <c r="R277" s="3"/>
    </row>
    <row r="278" spans="2:18">
      <c r="B278" s="3"/>
      <c r="C278" s="208" t="s">
        <v>2</v>
      </c>
      <c r="M278" s="211"/>
      <c r="R278" s="3"/>
    </row>
    <row r="279" spans="2:18">
      <c r="B279" s="3"/>
      <c r="C279" s="208" t="s">
        <v>2</v>
      </c>
      <c r="M279" s="211"/>
      <c r="R279" s="3"/>
    </row>
    <row r="280" spans="2:18">
      <c r="B280" s="3"/>
      <c r="C280" s="208" t="s">
        <v>2</v>
      </c>
      <c r="M280" s="211"/>
      <c r="R280" s="3"/>
    </row>
    <row r="281" spans="2:18">
      <c r="B281" s="3"/>
      <c r="C281" s="208" t="s">
        <v>2</v>
      </c>
      <c r="M281" s="211"/>
      <c r="R281" s="3"/>
    </row>
    <row r="282" spans="2:18">
      <c r="B282" s="3"/>
      <c r="C282" s="208" t="s">
        <v>2</v>
      </c>
      <c r="M282" s="211"/>
      <c r="R282" s="3"/>
    </row>
    <row r="283" spans="2:18">
      <c r="B283" s="3"/>
      <c r="C283" s="208" t="s">
        <v>2</v>
      </c>
      <c r="M283" s="211"/>
      <c r="R283" s="3"/>
    </row>
    <row r="284" spans="2:18">
      <c r="B284" s="3"/>
      <c r="C284" s="208" t="s">
        <v>2</v>
      </c>
      <c r="M284" s="211"/>
      <c r="R284" s="3"/>
    </row>
    <row r="285" spans="2:18">
      <c r="B285" s="3"/>
      <c r="C285" s="208" t="s">
        <v>2</v>
      </c>
      <c r="M285" s="211"/>
      <c r="R285" s="3"/>
    </row>
    <row r="286" spans="2:18">
      <c r="B286" s="3"/>
      <c r="C286" s="208" t="s">
        <v>2</v>
      </c>
      <c r="M286" s="211"/>
      <c r="R286" s="3"/>
    </row>
    <row r="287" spans="2:18">
      <c r="B287" s="3"/>
      <c r="C287" s="208" t="s">
        <v>2</v>
      </c>
      <c r="M287" s="211"/>
      <c r="R287" s="3"/>
    </row>
    <row r="288" spans="2:18">
      <c r="B288" s="3"/>
      <c r="C288" s="208" t="s">
        <v>2</v>
      </c>
      <c r="M288" s="211"/>
      <c r="R288" s="3"/>
    </row>
    <row r="289" spans="2:18">
      <c r="B289" s="3"/>
      <c r="C289" s="208" t="s">
        <v>2</v>
      </c>
      <c r="M289" s="211"/>
      <c r="R289" s="3"/>
    </row>
    <row r="290" spans="2:18">
      <c r="B290" s="3"/>
      <c r="C290" s="208" t="s">
        <v>2</v>
      </c>
      <c r="M290" s="211"/>
      <c r="R290" s="3"/>
    </row>
    <row r="291" spans="2:18">
      <c r="B291" s="3"/>
      <c r="C291" s="208" t="s">
        <v>2</v>
      </c>
      <c r="M291" s="211"/>
      <c r="R291" s="3"/>
    </row>
    <row r="292" spans="2:18">
      <c r="B292" s="3"/>
      <c r="C292" s="208" t="s">
        <v>2</v>
      </c>
      <c r="M292" s="211"/>
      <c r="R292" s="3"/>
    </row>
    <row r="293" spans="2:18">
      <c r="B293" s="3"/>
      <c r="C293" s="208" t="s">
        <v>2</v>
      </c>
      <c r="M293" s="211"/>
      <c r="R293" s="3"/>
    </row>
    <row r="294" spans="2:18">
      <c r="B294" s="3"/>
      <c r="C294" s="208" t="s">
        <v>2</v>
      </c>
      <c r="M294" s="211"/>
      <c r="R294" s="3"/>
    </row>
    <row r="295" spans="2:18">
      <c r="B295" s="3"/>
      <c r="C295" s="208" t="s">
        <v>2</v>
      </c>
      <c r="M295" s="211"/>
      <c r="R295" s="3"/>
    </row>
    <row r="296" spans="2:18">
      <c r="B296" s="3"/>
      <c r="C296" s="208" t="s">
        <v>2</v>
      </c>
      <c r="M296" s="211"/>
      <c r="R296" s="3"/>
    </row>
    <row r="297" spans="2:18">
      <c r="B297" s="3"/>
      <c r="C297" s="208" t="s">
        <v>2</v>
      </c>
      <c r="M297" s="211"/>
      <c r="R297" s="3"/>
    </row>
    <row r="298" spans="2:18">
      <c r="B298" s="3"/>
      <c r="C298" s="208" t="s">
        <v>2</v>
      </c>
      <c r="M298" s="211"/>
      <c r="R298" s="3"/>
    </row>
    <row r="299" spans="2:18">
      <c r="B299" s="3"/>
      <c r="C299" s="208" t="s">
        <v>2</v>
      </c>
      <c r="M299" s="211"/>
      <c r="R299" s="3"/>
    </row>
    <row r="300" spans="2:18">
      <c r="B300" s="3"/>
      <c r="C300" s="208" t="s">
        <v>2</v>
      </c>
      <c r="M300" s="211"/>
      <c r="R300" s="3"/>
    </row>
    <row r="301" spans="2:18">
      <c r="B301" s="3"/>
      <c r="C301" s="208" t="s">
        <v>2</v>
      </c>
      <c r="M301" s="211"/>
      <c r="R301" s="3"/>
    </row>
    <row r="302" spans="2:18">
      <c r="B302" s="3"/>
      <c r="C302" s="208" t="s">
        <v>2</v>
      </c>
      <c r="M302" s="211"/>
      <c r="R302" s="3"/>
    </row>
    <row r="303" spans="2:18">
      <c r="B303" s="3"/>
      <c r="C303" s="208" t="s">
        <v>2</v>
      </c>
      <c r="M303" s="211"/>
      <c r="R303" s="3"/>
    </row>
    <row r="304" spans="2:18">
      <c r="B304" s="3"/>
      <c r="C304" s="208" t="s">
        <v>2</v>
      </c>
      <c r="M304" s="211"/>
      <c r="R304" s="3"/>
    </row>
    <row r="305" spans="2:18">
      <c r="B305" s="3"/>
      <c r="C305" s="208" t="s">
        <v>2</v>
      </c>
      <c r="M305" s="211"/>
      <c r="R305" s="3"/>
    </row>
    <row r="306" spans="2:18">
      <c r="B306" s="3"/>
      <c r="C306" s="208" t="s">
        <v>2</v>
      </c>
      <c r="M306" s="211"/>
      <c r="R306" s="3"/>
    </row>
    <row r="307" spans="2:18">
      <c r="B307" s="3"/>
      <c r="C307" s="208" t="s">
        <v>2</v>
      </c>
      <c r="M307" s="211"/>
      <c r="R307" s="3"/>
    </row>
    <row r="308" spans="2:18">
      <c r="B308" s="3"/>
      <c r="C308" s="208" t="s">
        <v>2</v>
      </c>
      <c r="M308" s="211"/>
      <c r="R308" s="3"/>
    </row>
    <row r="309" spans="2:18">
      <c r="B309" s="3"/>
      <c r="C309" s="208" t="s">
        <v>2</v>
      </c>
      <c r="M309" s="211"/>
      <c r="R309" s="3"/>
    </row>
    <row r="310" spans="2:18">
      <c r="B310" s="3"/>
      <c r="C310" s="208" t="s">
        <v>2</v>
      </c>
      <c r="M310" s="211"/>
      <c r="R310" s="3"/>
    </row>
    <row r="311" spans="2:18">
      <c r="B311" s="3"/>
      <c r="C311" s="208" t="s">
        <v>2</v>
      </c>
      <c r="M311" s="211"/>
      <c r="R311" s="3"/>
    </row>
    <row r="312" spans="2:18">
      <c r="B312" s="3"/>
      <c r="C312" s="208" t="s">
        <v>2</v>
      </c>
      <c r="M312" s="211"/>
      <c r="R312" s="3"/>
    </row>
    <row r="313" spans="2:18">
      <c r="B313" s="3"/>
      <c r="C313" s="208" t="s">
        <v>2</v>
      </c>
      <c r="M313" s="211"/>
      <c r="R313" s="3"/>
    </row>
    <row r="314" spans="2:18">
      <c r="B314" s="3"/>
      <c r="C314" s="208" t="s">
        <v>2</v>
      </c>
      <c r="M314" s="211"/>
      <c r="R314" s="3"/>
    </row>
    <row r="315" spans="2:18">
      <c r="B315" s="3"/>
      <c r="C315" s="208" t="s">
        <v>2</v>
      </c>
      <c r="M315" s="211"/>
      <c r="R315" s="3"/>
    </row>
    <row r="316" spans="2:18">
      <c r="B316" s="3"/>
      <c r="C316" s="208" t="s">
        <v>2</v>
      </c>
      <c r="M316" s="211"/>
      <c r="R316" s="3"/>
    </row>
    <row r="317" spans="2:18">
      <c r="B317" s="3"/>
      <c r="C317" s="208" t="s">
        <v>2</v>
      </c>
      <c r="M317" s="211"/>
      <c r="R317" s="3"/>
    </row>
    <row r="318" spans="2:18">
      <c r="B318" s="3"/>
      <c r="C318" s="208" t="s">
        <v>2</v>
      </c>
      <c r="M318" s="211"/>
      <c r="R318" s="3"/>
    </row>
    <row r="319" spans="2:18">
      <c r="B319" s="3"/>
      <c r="C319" s="208" t="s">
        <v>2</v>
      </c>
      <c r="M319" s="211"/>
      <c r="R319" s="3"/>
    </row>
    <row r="320" spans="2:18">
      <c r="B320" s="3"/>
      <c r="C320" s="208" t="s">
        <v>2</v>
      </c>
      <c r="M320" s="211"/>
      <c r="R320" s="3"/>
    </row>
    <row r="321" spans="2:18">
      <c r="B321" s="3"/>
      <c r="C321" s="208" t="s">
        <v>2</v>
      </c>
      <c r="M321" s="211"/>
      <c r="R321" s="3"/>
    </row>
    <row r="322" spans="2:18">
      <c r="B322" s="3"/>
      <c r="C322" s="208" t="s">
        <v>2</v>
      </c>
      <c r="M322" s="211"/>
      <c r="R322" s="3"/>
    </row>
    <row r="323" spans="2:18">
      <c r="B323" s="3"/>
      <c r="C323" s="208" t="s">
        <v>2</v>
      </c>
      <c r="M323" s="211"/>
      <c r="R323" s="3"/>
    </row>
    <row r="324" spans="2:18">
      <c r="B324" s="3"/>
      <c r="C324" s="208" t="s">
        <v>2</v>
      </c>
      <c r="M324" s="211"/>
      <c r="R324" s="3"/>
    </row>
    <row r="325" spans="2:18">
      <c r="B325" s="3"/>
      <c r="C325" s="208" t="s">
        <v>2</v>
      </c>
      <c r="M325" s="211"/>
      <c r="R325" s="3"/>
    </row>
    <row r="326" spans="2:18">
      <c r="B326" s="3"/>
      <c r="C326" s="208" t="s">
        <v>2</v>
      </c>
      <c r="M326" s="211"/>
      <c r="R326" s="3"/>
    </row>
    <row r="327" spans="2:18">
      <c r="B327" s="3"/>
      <c r="C327" s="208" t="s">
        <v>2</v>
      </c>
      <c r="M327" s="211"/>
      <c r="R327" s="3"/>
    </row>
    <row r="328" spans="2:18">
      <c r="B328" s="3"/>
      <c r="C328" s="208" t="s">
        <v>2</v>
      </c>
      <c r="M328" s="211"/>
      <c r="R328" s="3"/>
    </row>
    <row r="329" spans="2:18">
      <c r="B329" s="3"/>
      <c r="C329" s="208" t="s">
        <v>2</v>
      </c>
      <c r="M329" s="211"/>
      <c r="R329" s="3"/>
    </row>
    <row r="330" spans="2:18">
      <c r="B330" s="3"/>
      <c r="C330" s="208" t="s">
        <v>2</v>
      </c>
      <c r="M330" s="211"/>
      <c r="R330" s="3"/>
    </row>
    <row r="331" spans="2:18">
      <c r="B331" s="3"/>
      <c r="C331" s="208" t="s">
        <v>2</v>
      </c>
      <c r="M331" s="211"/>
      <c r="R331" s="3"/>
    </row>
    <row r="332" spans="2:18">
      <c r="B332" s="3"/>
      <c r="C332" s="208" t="s">
        <v>2</v>
      </c>
      <c r="M332" s="211"/>
      <c r="R332" s="3"/>
    </row>
    <row r="333" spans="2:18">
      <c r="B333" s="3"/>
      <c r="C333" s="208" t="s">
        <v>2</v>
      </c>
      <c r="M333" s="211"/>
      <c r="R333" s="3"/>
    </row>
    <row r="334" spans="2:18">
      <c r="B334" s="3"/>
      <c r="C334" s="208" t="s">
        <v>2</v>
      </c>
      <c r="M334" s="211"/>
      <c r="R334" s="3"/>
    </row>
    <row r="335" spans="2:18">
      <c r="B335" s="3"/>
      <c r="C335" s="208" t="s">
        <v>2</v>
      </c>
      <c r="M335" s="211"/>
      <c r="R335" s="3"/>
    </row>
    <row r="336" spans="2:18">
      <c r="B336" s="3"/>
      <c r="C336" s="208" t="s">
        <v>2</v>
      </c>
      <c r="M336" s="211"/>
      <c r="R336" s="3"/>
    </row>
    <row r="337" spans="2:18">
      <c r="B337" s="3"/>
      <c r="C337" s="208" t="s">
        <v>2</v>
      </c>
      <c r="M337" s="211"/>
      <c r="R337" s="3"/>
    </row>
    <row r="338" spans="2:18">
      <c r="B338" s="3"/>
      <c r="C338" s="208" t="s">
        <v>2</v>
      </c>
      <c r="M338" s="211"/>
      <c r="R338" s="3"/>
    </row>
    <row r="339" spans="2:18">
      <c r="B339" s="3"/>
      <c r="C339" s="208" t="s">
        <v>2</v>
      </c>
      <c r="M339" s="211"/>
      <c r="R339" s="3"/>
    </row>
    <row r="340" spans="2:18">
      <c r="B340" s="3"/>
      <c r="C340" s="208" t="s">
        <v>2</v>
      </c>
      <c r="M340" s="211"/>
      <c r="R340" s="3"/>
    </row>
    <row r="341" spans="2:18">
      <c r="B341" s="3"/>
      <c r="C341" s="208" t="s">
        <v>2</v>
      </c>
      <c r="M341" s="211"/>
      <c r="R341" s="3"/>
    </row>
    <row r="342" spans="2:18">
      <c r="B342" s="3"/>
      <c r="C342" s="208" t="s">
        <v>2</v>
      </c>
      <c r="M342" s="211"/>
      <c r="R342" s="3"/>
    </row>
    <row r="343" spans="2:18">
      <c r="B343" s="3"/>
      <c r="C343" s="208" t="s">
        <v>2</v>
      </c>
      <c r="M343" s="211"/>
      <c r="R343" s="3"/>
    </row>
    <row r="344" spans="2:18">
      <c r="B344" s="3"/>
      <c r="C344" s="208" t="s">
        <v>2</v>
      </c>
      <c r="M344" s="211"/>
      <c r="R344" s="3"/>
    </row>
    <row r="345" spans="2:18">
      <c r="B345" s="3"/>
      <c r="C345" s="208" t="s">
        <v>2</v>
      </c>
      <c r="M345" s="211"/>
      <c r="R345" s="3"/>
    </row>
    <row r="346" spans="2:18">
      <c r="B346" s="3"/>
      <c r="C346" s="208" t="s">
        <v>2</v>
      </c>
      <c r="M346" s="211"/>
      <c r="R346" s="3"/>
    </row>
    <row r="347" spans="2:18">
      <c r="B347" s="3"/>
      <c r="C347" s="208" t="s">
        <v>2</v>
      </c>
      <c r="M347" s="211"/>
      <c r="R347" s="3"/>
    </row>
    <row r="348" spans="2:18">
      <c r="B348" s="3"/>
      <c r="C348" s="208" t="s">
        <v>2</v>
      </c>
      <c r="M348" s="211"/>
      <c r="R348" s="3"/>
    </row>
    <row r="349" spans="2:18">
      <c r="B349" s="3"/>
      <c r="C349" s="208" t="s">
        <v>2</v>
      </c>
      <c r="M349" s="211"/>
      <c r="R349" s="3"/>
    </row>
    <row r="350" spans="2:18">
      <c r="B350" s="3"/>
      <c r="C350" s="208" t="s">
        <v>2</v>
      </c>
      <c r="M350" s="211"/>
      <c r="R350" s="3"/>
    </row>
    <row r="351" spans="2:18">
      <c r="B351" s="3"/>
      <c r="C351" s="208" t="s">
        <v>2</v>
      </c>
      <c r="M351" s="211"/>
      <c r="R351" s="3"/>
    </row>
    <row r="352" spans="2:18">
      <c r="B352" s="3"/>
      <c r="C352" s="208" t="s">
        <v>2</v>
      </c>
      <c r="M352" s="211"/>
      <c r="R352" s="3"/>
    </row>
    <row r="353" spans="2:18">
      <c r="B353" s="3"/>
      <c r="C353" s="208" t="s">
        <v>2</v>
      </c>
      <c r="M353" s="211"/>
      <c r="R353" s="3"/>
    </row>
    <row r="354" spans="2:18">
      <c r="B354" s="3"/>
      <c r="C354" s="208" t="s">
        <v>2</v>
      </c>
      <c r="M354" s="211"/>
      <c r="R354" s="3"/>
    </row>
    <row r="355" spans="2:18">
      <c r="B355" s="3"/>
      <c r="C355" s="208" t="s">
        <v>2</v>
      </c>
      <c r="M355" s="211"/>
      <c r="R355" s="3"/>
    </row>
    <row r="356" spans="2:18">
      <c r="B356" s="3"/>
      <c r="C356" s="208" t="s">
        <v>2</v>
      </c>
      <c r="M356" s="211"/>
      <c r="R356" s="3"/>
    </row>
    <row r="357" spans="2:18">
      <c r="B357" s="3"/>
      <c r="C357" s="208" t="s">
        <v>2</v>
      </c>
      <c r="M357" s="211"/>
      <c r="R357" s="3"/>
    </row>
    <row r="358" spans="2:18">
      <c r="B358" s="3"/>
      <c r="C358" s="208" t="s">
        <v>2</v>
      </c>
      <c r="M358" s="211"/>
      <c r="R358" s="3"/>
    </row>
    <row r="359" spans="2:18">
      <c r="B359" s="3"/>
      <c r="C359" s="208" t="s">
        <v>2</v>
      </c>
      <c r="M359" s="211"/>
      <c r="R359" s="3"/>
    </row>
    <row r="360" spans="2:18">
      <c r="B360" s="3"/>
      <c r="C360" s="208" t="s">
        <v>2</v>
      </c>
      <c r="M360" s="211"/>
      <c r="R360" s="3"/>
    </row>
    <row r="361" spans="2:18">
      <c r="B361" s="3"/>
      <c r="C361" s="208" t="s">
        <v>2</v>
      </c>
      <c r="M361" s="211"/>
      <c r="R361" s="3"/>
    </row>
    <row r="362" spans="2:18">
      <c r="B362" s="3"/>
      <c r="C362" s="208" t="s">
        <v>2</v>
      </c>
      <c r="M362" s="211"/>
      <c r="R362" s="3"/>
    </row>
    <row r="363" spans="2:18">
      <c r="B363" s="3"/>
      <c r="C363" s="208" t="s">
        <v>2</v>
      </c>
      <c r="M363" s="211"/>
      <c r="R363" s="3"/>
    </row>
    <row r="364" spans="2:18">
      <c r="B364" s="3"/>
      <c r="C364" s="208" t="s">
        <v>2</v>
      </c>
      <c r="M364" s="211"/>
      <c r="R364" s="3"/>
    </row>
    <row r="365" spans="2:18">
      <c r="B365" s="3"/>
      <c r="C365" s="208" t="s">
        <v>2</v>
      </c>
      <c r="M365" s="211"/>
      <c r="R365" s="3"/>
    </row>
    <row r="366" spans="2:18">
      <c r="B366" s="3"/>
      <c r="C366" s="208" t="s">
        <v>2</v>
      </c>
      <c r="M366" s="211"/>
      <c r="R366" s="3"/>
    </row>
    <row r="367" spans="2:18">
      <c r="B367" s="3"/>
      <c r="C367" s="208" t="s">
        <v>2</v>
      </c>
      <c r="M367" s="211"/>
      <c r="R367" s="3"/>
    </row>
    <row r="368" spans="2:18">
      <c r="B368" s="3"/>
      <c r="C368" s="208" t="s">
        <v>2</v>
      </c>
      <c r="M368" s="211"/>
      <c r="R368" s="3"/>
    </row>
    <row r="369" spans="2:18">
      <c r="B369" s="3"/>
      <c r="C369" s="208" t="s">
        <v>2</v>
      </c>
      <c r="M369" s="211"/>
      <c r="R369" s="3"/>
    </row>
    <row r="370" spans="2:18">
      <c r="B370" s="3"/>
      <c r="C370" s="208" t="s">
        <v>2</v>
      </c>
      <c r="M370" s="211"/>
      <c r="R370" s="3"/>
    </row>
    <row r="371" spans="2:18">
      <c r="B371" s="3"/>
      <c r="C371" s="208" t="s">
        <v>2</v>
      </c>
      <c r="M371" s="211"/>
      <c r="R371" s="3"/>
    </row>
    <row r="372" spans="2:18">
      <c r="B372" s="3"/>
      <c r="C372" s="208" t="s">
        <v>2</v>
      </c>
      <c r="M372" s="211"/>
      <c r="R372" s="3"/>
    </row>
    <row r="373" spans="2:18">
      <c r="B373" s="3"/>
      <c r="C373" s="208" t="s">
        <v>2</v>
      </c>
      <c r="M373" s="211"/>
      <c r="R373" s="3"/>
    </row>
    <row r="374" spans="2:18">
      <c r="B374" s="3"/>
      <c r="C374" s="208" t="s">
        <v>2</v>
      </c>
      <c r="M374" s="211"/>
      <c r="R374" s="3"/>
    </row>
    <row r="375" spans="2:18">
      <c r="B375" s="3"/>
      <c r="C375" s="208" t="s">
        <v>2</v>
      </c>
      <c r="M375" s="211"/>
      <c r="R375" s="3"/>
    </row>
    <row r="376" spans="2:18">
      <c r="B376" s="3"/>
      <c r="C376" s="208" t="s">
        <v>2</v>
      </c>
      <c r="M376" s="211"/>
      <c r="R376" s="3"/>
    </row>
    <row r="377" spans="2:18">
      <c r="B377" s="3"/>
      <c r="C377" s="208" t="s">
        <v>2</v>
      </c>
      <c r="M377" s="211"/>
      <c r="R377" s="3"/>
    </row>
    <row r="378" spans="2:18">
      <c r="B378" s="3"/>
      <c r="C378" s="208" t="s">
        <v>2</v>
      </c>
      <c r="M378" s="211"/>
      <c r="R378" s="3"/>
    </row>
    <row r="379" spans="2:18">
      <c r="B379" s="3"/>
      <c r="C379" s="208" t="s">
        <v>2</v>
      </c>
      <c r="M379" s="211"/>
      <c r="R379" s="3"/>
    </row>
    <row r="380" spans="2:18">
      <c r="B380" s="3"/>
      <c r="C380" s="208" t="s">
        <v>2</v>
      </c>
      <c r="M380" s="211"/>
      <c r="R380" s="3"/>
    </row>
    <row r="381" spans="2:18">
      <c r="B381" s="3"/>
      <c r="C381" s="208" t="s">
        <v>2</v>
      </c>
      <c r="M381" s="211"/>
      <c r="R381" s="3"/>
    </row>
    <row r="382" spans="2:18">
      <c r="B382" s="3"/>
      <c r="C382" s="208" t="s">
        <v>2</v>
      </c>
      <c r="M382" s="211"/>
      <c r="R382" s="3"/>
    </row>
    <row r="383" spans="2:18">
      <c r="B383" s="3"/>
      <c r="C383" s="208" t="s">
        <v>2</v>
      </c>
      <c r="M383" s="211"/>
      <c r="R383" s="3"/>
    </row>
    <row r="384" spans="2:18">
      <c r="B384" s="3"/>
      <c r="C384" s="208" t="s">
        <v>2</v>
      </c>
      <c r="M384" s="211"/>
      <c r="R384" s="3"/>
    </row>
    <row r="385" spans="2:18">
      <c r="B385" s="3"/>
      <c r="C385" s="208" t="s">
        <v>2</v>
      </c>
      <c r="M385" s="211"/>
      <c r="R385" s="3"/>
    </row>
    <row r="386" spans="2:18">
      <c r="B386" s="3"/>
      <c r="C386" s="208" t="s">
        <v>2</v>
      </c>
      <c r="M386" s="211"/>
      <c r="R386" s="3"/>
    </row>
    <row r="387" spans="2:18">
      <c r="B387" s="3"/>
      <c r="C387" s="208" t="s">
        <v>2</v>
      </c>
      <c r="M387" s="211"/>
      <c r="R387" s="3"/>
    </row>
    <row r="388" spans="2:18">
      <c r="B388" s="3"/>
      <c r="C388" s="208" t="s">
        <v>2</v>
      </c>
      <c r="M388" s="211"/>
      <c r="R388" s="3"/>
    </row>
    <row r="389" spans="2:18">
      <c r="B389" s="3"/>
      <c r="C389" s="208" t="s">
        <v>2</v>
      </c>
      <c r="M389" s="211"/>
      <c r="R389" s="3"/>
    </row>
    <row r="390" spans="2:18">
      <c r="B390" s="3"/>
      <c r="C390" s="208" t="s">
        <v>2</v>
      </c>
      <c r="M390" s="211"/>
      <c r="R390" s="3"/>
    </row>
    <row r="391" spans="2:18">
      <c r="B391" s="3"/>
      <c r="C391" s="208" t="s">
        <v>2</v>
      </c>
      <c r="M391" s="211"/>
      <c r="R391" s="3"/>
    </row>
    <row r="392" spans="2:18">
      <c r="B392" s="3"/>
      <c r="C392" s="208" t="s">
        <v>2</v>
      </c>
      <c r="M392" s="211"/>
      <c r="R392" s="3"/>
    </row>
    <row r="393" spans="2:18">
      <c r="B393" s="3"/>
      <c r="C393" s="208" t="s">
        <v>2</v>
      </c>
      <c r="M393" s="211"/>
      <c r="R393" s="3"/>
    </row>
    <row r="394" spans="2:18">
      <c r="B394" s="3"/>
      <c r="C394" s="208" t="s">
        <v>2</v>
      </c>
      <c r="M394" s="211"/>
      <c r="R394" s="3"/>
    </row>
    <row r="395" spans="2:18">
      <c r="B395" s="3"/>
      <c r="C395" s="208" t="s">
        <v>2</v>
      </c>
      <c r="M395" s="211"/>
      <c r="R395" s="3"/>
    </row>
    <row r="396" spans="2:18">
      <c r="B396" s="3"/>
      <c r="C396" s="208" t="s">
        <v>2</v>
      </c>
      <c r="M396" s="211"/>
      <c r="R396" s="3"/>
    </row>
    <row r="397" spans="2:18">
      <c r="B397" s="3"/>
      <c r="C397" s="208" t="s">
        <v>2</v>
      </c>
      <c r="M397" s="211"/>
      <c r="R397" s="3"/>
    </row>
    <row r="398" spans="2:18">
      <c r="B398" s="3"/>
      <c r="C398" s="208" t="s">
        <v>2</v>
      </c>
      <c r="M398" s="211"/>
      <c r="R398" s="3"/>
    </row>
    <row r="399" spans="2:18">
      <c r="B399" s="3"/>
      <c r="C399" s="208" t="s">
        <v>2</v>
      </c>
      <c r="M399" s="211"/>
      <c r="R399" s="3"/>
    </row>
    <row r="400" spans="2:18">
      <c r="B400" s="3"/>
      <c r="C400" s="208" t="s">
        <v>2</v>
      </c>
      <c r="M400" s="211"/>
      <c r="R400" s="3"/>
    </row>
    <row r="401" spans="2:18">
      <c r="B401" s="3"/>
      <c r="C401" s="208" t="s">
        <v>2</v>
      </c>
      <c r="M401" s="211"/>
      <c r="R401" s="3"/>
    </row>
    <row r="402" spans="2:18">
      <c r="B402" s="3"/>
      <c r="C402" s="208" t="s">
        <v>2</v>
      </c>
      <c r="M402" s="211"/>
      <c r="R402" s="3"/>
    </row>
    <row r="403" spans="2:18">
      <c r="B403" s="3"/>
      <c r="C403" s="208" t="s">
        <v>2</v>
      </c>
      <c r="M403" s="211"/>
      <c r="R403" s="3"/>
    </row>
    <row r="404" spans="2:18">
      <c r="B404" s="3"/>
      <c r="C404" s="208" t="s">
        <v>2</v>
      </c>
      <c r="M404" s="211"/>
      <c r="R404" s="3"/>
    </row>
    <row r="405" spans="2:18">
      <c r="B405" s="3"/>
      <c r="C405" s="208" t="s">
        <v>2</v>
      </c>
      <c r="M405" s="211"/>
      <c r="R405" s="3"/>
    </row>
    <row r="406" spans="2:18">
      <c r="B406" s="3"/>
      <c r="C406" s="208" t="s">
        <v>2</v>
      </c>
      <c r="M406" s="211"/>
      <c r="R406" s="3"/>
    </row>
    <row r="407" spans="2:18">
      <c r="B407" s="3"/>
      <c r="C407" s="208" t="s">
        <v>2</v>
      </c>
      <c r="M407" s="211"/>
      <c r="R407" s="3"/>
    </row>
    <row r="408" spans="2:18">
      <c r="B408" s="3"/>
      <c r="C408" s="208" t="s">
        <v>2</v>
      </c>
      <c r="M408" s="211"/>
      <c r="R408" s="3"/>
    </row>
    <row r="409" spans="2:18">
      <c r="B409" s="3"/>
      <c r="C409" s="208" t="s">
        <v>2</v>
      </c>
      <c r="M409" s="211"/>
      <c r="R409" s="3"/>
    </row>
    <row r="410" spans="2:18">
      <c r="B410" s="3"/>
      <c r="C410" s="208" t="s">
        <v>2</v>
      </c>
      <c r="M410" s="211"/>
      <c r="R410" s="3"/>
    </row>
    <row r="411" spans="2:18">
      <c r="B411" s="3"/>
      <c r="C411" s="208" t="s">
        <v>2</v>
      </c>
      <c r="M411" s="211"/>
      <c r="R411" s="3"/>
    </row>
    <row r="412" spans="2:18">
      <c r="B412" s="3"/>
      <c r="C412" s="208" t="s">
        <v>2</v>
      </c>
      <c r="M412" s="211"/>
      <c r="R412" s="3"/>
    </row>
    <row r="413" spans="2:18">
      <c r="B413" s="3"/>
      <c r="C413" s="208" t="s">
        <v>2</v>
      </c>
      <c r="M413" s="211"/>
      <c r="R413" s="3"/>
    </row>
    <row r="414" spans="2:18">
      <c r="B414" s="3"/>
      <c r="C414" s="208" t="s">
        <v>2</v>
      </c>
      <c r="M414" s="211"/>
      <c r="R414" s="3"/>
    </row>
    <row r="415" spans="2:18">
      <c r="B415" s="3"/>
      <c r="C415" s="208" t="s">
        <v>2</v>
      </c>
      <c r="M415" s="211"/>
      <c r="R415" s="3"/>
    </row>
    <row r="416" spans="2:18">
      <c r="B416" s="3"/>
      <c r="C416" s="208" t="s">
        <v>2</v>
      </c>
      <c r="M416" s="211"/>
      <c r="R416" s="3"/>
    </row>
    <row r="417" spans="2:18">
      <c r="B417" s="3"/>
      <c r="C417" s="208" t="s">
        <v>2</v>
      </c>
      <c r="M417" s="211"/>
      <c r="R417" s="3"/>
    </row>
    <row r="418" spans="2:18">
      <c r="B418" s="3"/>
      <c r="C418" s="208" t="s">
        <v>2</v>
      </c>
      <c r="M418" s="211"/>
      <c r="R418" s="3"/>
    </row>
    <row r="419" spans="2:18">
      <c r="B419" s="3"/>
      <c r="C419" s="208" t="s">
        <v>2</v>
      </c>
      <c r="M419" s="211"/>
      <c r="R419" s="3"/>
    </row>
    <row r="420" spans="2:18">
      <c r="B420" s="3"/>
      <c r="C420" s="208" t="s">
        <v>2</v>
      </c>
      <c r="M420" s="211"/>
      <c r="R420" s="3"/>
    </row>
    <row r="421" spans="2:18">
      <c r="B421" s="3"/>
      <c r="C421" s="208" t="s">
        <v>2</v>
      </c>
      <c r="M421" s="211"/>
      <c r="R421" s="3"/>
    </row>
    <row r="422" spans="2:18">
      <c r="B422" s="3"/>
      <c r="C422" s="208" t="s">
        <v>2</v>
      </c>
      <c r="M422" s="211"/>
      <c r="R422" s="3"/>
    </row>
    <row r="423" spans="2:18">
      <c r="B423" s="3"/>
      <c r="C423" s="208" t="s">
        <v>2</v>
      </c>
      <c r="M423" s="211"/>
      <c r="R423" s="3"/>
    </row>
    <row r="424" spans="2:18">
      <c r="B424" s="3"/>
      <c r="C424" s="208" t="s">
        <v>2</v>
      </c>
      <c r="M424" s="211"/>
      <c r="R424" s="3"/>
    </row>
    <row r="425" spans="2:18">
      <c r="B425" s="3"/>
      <c r="C425" s="208" t="s">
        <v>2</v>
      </c>
      <c r="M425" s="211"/>
      <c r="R425" s="3"/>
    </row>
    <row r="426" spans="2:18">
      <c r="B426" s="3"/>
      <c r="C426" s="208" t="s">
        <v>2</v>
      </c>
      <c r="M426" s="211"/>
      <c r="R426" s="3"/>
    </row>
    <row r="427" spans="2:18">
      <c r="B427" s="3"/>
      <c r="C427" s="208" t="s">
        <v>2</v>
      </c>
      <c r="M427" s="211"/>
      <c r="R427" s="3"/>
    </row>
    <row r="428" spans="2:18">
      <c r="B428" s="3"/>
      <c r="C428" s="208" t="s">
        <v>2</v>
      </c>
      <c r="M428" s="211"/>
      <c r="R428" s="3"/>
    </row>
    <row r="429" spans="2:18">
      <c r="B429" s="3"/>
      <c r="C429" s="208" t="s">
        <v>2</v>
      </c>
      <c r="M429" s="211"/>
      <c r="R429" s="3"/>
    </row>
    <row r="430" spans="2:18">
      <c r="B430" s="3"/>
      <c r="C430" s="208" t="s">
        <v>2</v>
      </c>
      <c r="M430" s="211"/>
      <c r="R430" s="3"/>
    </row>
    <row r="431" spans="2:18">
      <c r="B431" s="3"/>
      <c r="C431" s="208" t="s">
        <v>2</v>
      </c>
      <c r="M431" s="211"/>
      <c r="R431" s="3"/>
    </row>
    <row r="432" spans="2:18">
      <c r="B432" s="3"/>
      <c r="C432" s="208" t="s">
        <v>2</v>
      </c>
      <c r="M432" s="211"/>
      <c r="R432" s="3"/>
    </row>
    <row r="433" spans="2:18">
      <c r="B433" s="3"/>
      <c r="C433" s="208" t="s">
        <v>2</v>
      </c>
      <c r="M433" s="211"/>
      <c r="R433" s="3"/>
    </row>
    <row r="434" spans="2:18">
      <c r="B434" s="3"/>
      <c r="C434" s="208" t="s">
        <v>2</v>
      </c>
      <c r="M434" s="211"/>
      <c r="R434" s="3"/>
    </row>
    <row r="435" spans="2:18">
      <c r="B435" s="3"/>
      <c r="C435" s="208" t="s">
        <v>2</v>
      </c>
      <c r="M435" s="211"/>
      <c r="R435" s="3"/>
    </row>
    <row r="436" spans="2:18">
      <c r="B436" s="3"/>
      <c r="C436" s="208" t="s">
        <v>2</v>
      </c>
      <c r="M436" s="211"/>
      <c r="R436" s="3"/>
    </row>
    <row r="437" spans="2:18">
      <c r="B437" s="3"/>
      <c r="C437" s="208" t="s">
        <v>2</v>
      </c>
      <c r="M437" s="211"/>
      <c r="R437" s="3"/>
    </row>
    <row r="438" spans="2:18">
      <c r="B438" s="3"/>
      <c r="C438" s="208" t="s">
        <v>2</v>
      </c>
      <c r="M438" s="211"/>
      <c r="R438" s="3"/>
    </row>
    <row r="439" spans="2:18">
      <c r="B439" s="3"/>
      <c r="C439" s="208" t="s">
        <v>2</v>
      </c>
      <c r="M439" s="211"/>
      <c r="R439" s="3"/>
    </row>
    <row r="440" spans="2:18">
      <c r="B440" s="3"/>
      <c r="C440" s="208" t="s">
        <v>2</v>
      </c>
      <c r="M440" s="211"/>
      <c r="R440" s="3"/>
    </row>
    <row r="441" spans="2:18">
      <c r="B441" s="3"/>
      <c r="C441" s="208" t="s">
        <v>2</v>
      </c>
      <c r="M441" s="211"/>
      <c r="R441" s="3"/>
    </row>
    <row r="442" spans="2:18">
      <c r="B442" s="3"/>
      <c r="C442" s="208" t="s">
        <v>2</v>
      </c>
      <c r="M442" s="211"/>
      <c r="R442" s="3"/>
    </row>
    <row r="443" spans="2:18">
      <c r="B443" s="3"/>
      <c r="C443" s="208" t="s">
        <v>2</v>
      </c>
      <c r="M443" s="211"/>
      <c r="R443" s="3"/>
    </row>
    <row r="444" spans="2:18">
      <c r="B444" s="3"/>
      <c r="C444" s="208" t="s">
        <v>2</v>
      </c>
      <c r="M444" s="211"/>
      <c r="R444" s="3"/>
    </row>
    <row r="445" spans="2:18">
      <c r="B445" s="3"/>
      <c r="C445" s="208" t="s">
        <v>2</v>
      </c>
      <c r="M445" s="211"/>
      <c r="R445" s="3"/>
    </row>
    <row r="446" spans="2:18">
      <c r="B446" s="3"/>
      <c r="C446" s="208" t="s">
        <v>2</v>
      </c>
      <c r="M446" s="211"/>
      <c r="R446" s="3"/>
    </row>
    <row r="447" spans="2:18">
      <c r="B447" s="3"/>
      <c r="C447" s="208" t="s">
        <v>2</v>
      </c>
      <c r="M447" s="211"/>
      <c r="R447" s="3"/>
    </row>
    <row r="448" spans="2:18">
      <c r="B448" s="3"/>
      <c r="C448" s="208" t="s">
        <v>2</v>
      </c>
      <c r="M448" s="211"/>
      <c r="R448" s="3"/>
    </row>
    <row r="449" spans="2:18">
      <c r="B449" s="3"/>
      <c r="C449" s="208" t="s">
        <v>2</v>
      </c>
      <c r="M449" s="211"/>
      <c r="R449" s="3"/>
    </row>
    <row r="450" spans="2:18">
      <c r="B450" s="3"/>
      <c r="C450" s="208" t="s">
        <v>2</v>
      </c>
      <c r="M450" s="211"/>
      <c r="R450" s="3"/>
    </row>
    <row r="451" spans="2:18">
      <c r="B451" s="3"/>
      <c r="C451" s="208" t="s">
        <v>2</v>
      </c>
      <c r="M451" s="211"/>
      <c r="R451" s="3"/>
    </row>
    <row r="452" spans="2:18">
      <c r="B452" s="3"/>
      <c r="C452" s="208" t="s">
        <v>2</v>
      </c>
      <c r="M452" s="211"/>
      <c r="R452" s="3"/>
    </row>
    <row r="453" spans="2:18">
      <c r="B453" s="3"/>
      <c r="C453" s="208" t="s">
        <v>2</v>
      </c>
      <c r="M453" s="211"/>
      <c r="R453" s="3"/>
    </row>
    <row r="454" spans="2:18">
      <c r="B454" s="3"/>
      <c r="C454" s="208" t="s">
        <v>2</v>
      </c>
      <c r="M454" s="211"/>
      <c r="R454" s="3"/>
    </row>
    <row r="455" spans="2:18">
      <c r="B455" s="3"/>
      <c r="C455" s="208" t="s">
        <v>2</v>
      </c>
      <c r="M455" s="211"/>
      <c r="R455" s="3"/>
    </row>
    <row r="456" spans="2:18">
      <c r="B456" s="3"/>
      <c r="C456" s="208" t="s">
        <v>2</v>
      </c>
      <c r="M456" s="211"/>
      <c r="R456" s="3"/>
    </row>
    <row r="457" spans="2:18">
      <c r="B457" s="3"/>
      <c r="C457" s="208" t="s">
        <v>2</v>
      </c>
      <c r="M457" s="211"/>
      <c r="R457" s="3"/>
    </row>
    <row r="458" spans="2:18">
      <c r="B458" s="3"/>
      <c r="C458" s="208" t="s">
        <v>2</v>
      </c>
      <c r="M458" s="211"/>
      <c r="R458" s="3"/>
    </row>
    <row r="459" spans="2:18">
      <c r="B459" s="3"/>
      <c r="C459" s="208" t="s">
        <v>2</v>
      </c>
      <c r="M459" s="211"/>
      <c r="R459" s="3"/>
    </row>
    <row r="460" spans="2:18">
      <c r="B460" s="3"/>
      <c r="C460" s="208" t="s">
        <v>2</v>
      </c>
      <c r="M460" s="211"/>
      <c r="R460" s="3"/>
    </row>
    <row r="461" spans="2:18">
      <c r="B461" s="3"/>
      <c r="C461" s="208" t="s">
        <v>2</v>
      </c>
      <c r="M461" s="211"/>
      <c r="R461" s="3"/>
    </row>
    <row r="462" spans="2:18">
      <c r="B462" s="3"/>
      <c r="C462" s="208" t="s">
        <v>2</v>
      </c>
      <c r="M462" s="211"/>
      <c r="R462" s="3"/>
    </row>
    <row r="463" spans="2:18">
      <c r="B463" s="3"/>
      <c r="C463" s="208" t="s">
        <v>2</v>
      </c>
      <c r="M463" s="211"/>
      <c r="R463" s="3"/>
    </row>
    <row r="464" spans="2:18">
      <c r="B464" s="3"/>
      <c r="C464" s="208" t="s">
        <v>2</v>
      </c>
      <c r="M464" s="211"/>
      <c r="R464" s="3"/>
    </row>
    <row r="465" spans="2:18">
      <c r="B465" s="3"/>
      <c r="C465" s="208" t="s">
        <v>2</v>
      </c>
      <c r="M465" s="211"/>
      <c r="R465" s="3"/>
    </row>
    <row r="466" spans="2:18">
      <c r="B466" s="3"/>
      <c r="C466" s="208" t="s">
        <v>2</v>
      </c>
      <c r="M466" s="211"/>
      <c r="R466" s="3"/>
    </row>
    <row r="467" spans="2:18">
      <c r="B467" s="3"/>
      <c r="C467" s="208" t="s">
        <v>2</v>
      </c>
      <c r="M467" s="211"/>
      <c r="R467" s="3"/>
    </row>
    <row r="468" spans="2:18">
      <c r="B468" s="3"/>
      <c r="C468" s="208" t="s">
        <v>2</v>
      </c>
      <c r="M468" s="211"/>
      <c r="R468" s="3"/>
    </row>
    <row r="469" spans="2:18">
      <c r="B469" s="3"/>
      <c r="C469" s="208" t="s">
        <v>2</v>
      </c>
      <c r="M469" s="211"/>
      <c r="R469" s="3"/>
    </row>
    <row r="470" spans="2:18">
      <c r="B470" s="3"/>
      <c r="C470" s="208" t="s">
        <v>2</v>
      </c>
      <c r="M470" s="211"/>
      <c r="R470" s="3"/>
    </row>
    <row r="471" spans="2:18">
      <c r="B471" s="3"/>
      <c r="C471" s="208" t="s">
        <v>2</v>
      </c>
      <c r="M471" s="211"/>
      <c r="R471" s="3"/>
    </row>
    <row r="472" spans="2:18">
      <c r="B472" s="3"/>
      <c r="C472" s="208" t="s">
        <v>2</v>
      </c>
      <c r="M472" s="211"/>
      <c r="R472" s="3"/>
    </row>
    <row r="473" spans="2:18">
      <c r="B473" s="3"/>
      <c r="C473" s="208" t="s">
        <v>2</v>
      </c>
      <c r="M473" s="211"/>
      <c r="R473" s="3"/>
    </row>
    <row r="474" spans="2:18">
      <c r="B474" s="3"/>
      <c r="C474" s="208" t="s">
        <v>2</v>
      </c>
      <c r="M474" s="211"/>
      <c r="R474" s="3"/>
    </row>
    <row r="475" spans="2:18">
      <c r="B475" s="3"/>
      <c r="C475" s="208" t="s">
        <v>2</v>
      </c>
      <c r="M475" s="211"/>
      <c r="R475" s="3"/>
    </row>
    <row r="476" spans="2:18">
      <c r="B476" s="3"/>
      <c r="C476" s="208" t="s">
        <v>2</v>
      </c>
      <c r="M476" s="211"/>
      <c r="R476" s="3"/>
    </row>
    <row r="477" spans="2:18">
      <c r="B477" s="3"/>
      <c r="C477" s="208" t="s">
        <v>2</v>
      </c>
      <c r="M477" s="211"/>
      <c r="R477" s="3"/>
    </row>
    <row r="478" spans="2:18">
      <c r="B478" s="3"/>
      <c r="C478" s="208" t="s">
        <v>2</v>
      </c>
      <c r="M478" s="211"/>
      <c r="R478" s="3"/>
    </row>
    <row r="479" spans="2:18">
      <c r="B479" s="3"/>
      <c r="C479" s="208" t="s">
        <v>2</v>
      </c>
      <c r="M479" s="211"/>
      <c r="R479" s="3"/>
    </row>
    <row r="480" spans="2:18">
      <c r="B480" s="3"/>
      <c r="C480" s="208" t="s">
        <v>2</v>
      </c>
      <c r="M480" s="211"/>
      <c r="R480" s="3"/>
    </row>
    <row r="481" spans="2:18">
      <c r="B481" s="3"/>
      <c r="C481" s="208" t="s">
        <v>2</v>
      </c>
      <c r="M481" s="211"/>
      <c r="R481" s="3"/>
    </row>
    <row r="482" spans="2:18">
      <c r="B482" s="3"/>
      <c r="C482" s="208" t="s">
        <v>2</v>
      </c>
      <c r="M482" s="211"/>
      <c r="R482" s="3"/>
    </row>
    <row r="483" spans="2:18">
      <c r="B483" s="3"/>
      <c r="C483" s="208" t="s">
        <v>2</v>
      </c>
      <c r="M483" s="211"/>
      <c r="R483" s="3"/>
    </row>
    <row r="484" spans="2:18">
      <c r="B484" s="3"/>
      <c r="C484" s="208" t="s">
        <v>2</v>
      </c>
      <c r="M484" s="211"/>
      <c r="R484" s="3"/>
    </row>
    <row r="485" spans="2:18">
      <c r="B485" s="3"/>
      <c r="C485" s="208" t="s">
        <v>2</v>
      </c>
      <c r="M485" s="211"/>
      <c r="R485" s="3"/>
    </row>
    <row r="486" spans="2:18">
      <c r="B486" s="3"/>
      <c r="C486" s="208" t="s">
        <v>2</v>
      </c>
      <c r="M486" s="211"/>
      <c r="R486" s="3"/>
    </row>
    <row r="487" spans="2:18">
      <c r="B487" s="3"/>
      <c r="C487" s="208" t="s">
        <v>2</v>
      </c>
      <c r="M487" s="211"/>
      <c r="R487" s="3"/>
    </row>
    <row r="488" spans="2:18">
      <c r="B488" s="3"/>
      <c r="C488" s="208" t="s">
        <v>2</v>
      </c>
      <c r="M488" s="211"/>
      <c r="R488" s="3"/>
    </row>
    <row r="489" spans="2:18">
      <c r="B489" s="3"/>
      <c r="C489" s="208" t="s">
        <v>2</v>
      </c>
      <c r="M489" s="211"/>
      <c r="R489" s="3"/>
    </row>
    <row r="490" spans="2:18">
      <c r="B490" s="3"/>
      <c r="C490" s="208" t="s">
        <v>2</v>
      </c>
      <c r="M490" s="211"/>
      <c r="R490" s="3"/>
    </row>
    <row r="491" spans="2:18">
      <c r="B491" s="3"/>
      <c r="C491" s="208" t="s">
        <v>2</v>
      </c>
      <c r="M491" s="211"/>
      <c r="R491" s="3"/>
    </row>
    <row r="492" spans="2:18">
      <c r="B492" s="3"/>
      <c r="C492" s="208" t="s">
        <v>2</v>
      </c>
      <c r="M492" s="211"/>
      <c r="R492" s="3"/>
    </row>
    <row r="493" spans="2:18">
      <c r="B493" s="3"/>
      <c r="C493" s="208" t="s">
        <v>2</v>
      </c>
      <c r="M493" s="211"/>
      <c r="R493" s="3"/>
    </row>
    <row r="494" spans="2:18">
      <c r="B494" s="3"/>
      <c r="C494" s="208" t="s">
        <v>2</v>
      </c>
      <c r="M494" s="211"/>
      <c r="R494" s="3"/>
    </row>
    <row r="495" spans="2:18">
      <c r="B495" s="3"/>
      <c r="C495" s="208" t="s">
        <v>2</v>
      </c>
      <c r="M495" s="211"/>
      <c r="R495" s="3"/>
    </row>
    <row r="496" spans="2:18">
      <c r="B496" s="3"/>
      <c r="C496" s="208" t="s">
        <v>2</v>
      </c>
      <c r="M496" s="211"/>
      <c r="R496" s="3"/>
    </row>
    <row r="497" spans="2:18">
      <c r="B497" s="3"/>
      <c r="C497" s="208" t="s">
        <v>2</v>
      </c>
      <c r="M497" s="211"/>
      <c r="R497" s="3"/>
    </row>
    <row r="498" spans="2:18">
      <c r="B498" s="3"/>
      <c r="C498" s="208" t="s">
        <v>2</v>
      </c>
      <c r="M498" s="211"/>
      <c r="R498" s="3"/>
    </row>
    <row r="499" spans="2:18">
      <c r="B499" s="3"/>
      <c r="C499" s="208" t="s">
        <v>2</v>
      </c>
      <c r="M499" s="211"/>
      <c r="R499" s="3"/>
    </row>
    <row r="500" spans="2:18">
      <c r="B500" s="3"/>
      <c r="C500" s="208" t="s">
        <v>2</v>
      </c>
      <c r="M500" s="211"/>
      <c r="R500" s="3"/>
    </row>
    <row r="501" spans="2:18">
      <c r="B501" s="3"/>
      <c r="C501" s="208" t="s">
        <v>2</v>
      </c>
      <c r="M501" s="211"/>
      <c r="R501" s="3"/>
    </row>
    <row r="502" spans="2:18">
      <c r="B502" s="3"/>
      <c r="C502" s="208" t="s">
        <v>2</v>
      </c>
      <c r="M502" s="211"/>
      <c r="R502" s="3"/>
    </row>
    <row r="503" spans="2:18">
      <c r="B503" s="3"/>
      <c r="C503" s="208" t="s">
        <v>2</v>
      </c>
      <c r="M503" s="211"/>
      <c r="R503" s="3"/>
    </row>
    <row r="504" spans="2:18">
      <c r="B504" s="3"/>
      <c r="C504" s="208" t="s">
        <v>2</v>
      </c>
      <c r="M504" s="211"/>
      <c r="R504" s="3"/>
    </row>
    <row r="505" spans="2:18">
      <c r="B505" s="3"/>
      <c r="C505" s="208" t="s">
        <v>2</v>
      </c>
      <c r="M505" s="211"/>
      <c r="R505" s="3"/>
    </row>
    <row r="506" spans="2:18">
      <c r="B506" s="3"/>
      <c r="C506" s="208" t="s">
        <v>2</v>
      </c>
      <c r="M506" s="211"/>
      <c r="R506" s="3"/>
    </row>
    <row r="507" spans="2:18">
      <c r="B507" s="3"/>
      <c r="C507" s="208" t="s">
        <v>2</v>
      </c>
      <c r="M507" s="211"/>
      <c r="R507" s="3"/>
    </row>
    <row r="508" spans="2:18">
      <c r="B508" s="3"/>
      <c r="C508" s="208" t="s">
        <v>2</v>
      </c>
      <c r="M508" s="211"/>
      <c r="R508" s="3"/>
    </row>
    <row r="509" spans="2:18">
      <c r="B509" s="3"/>
      <c r="C509" s="208" t="s">
        <v>2</v>
      </c>
      <c r="M509" s="211"/>
      <c r="R509" s="3"/>
    </row>
    <row r="510" spans="2:18">
      <c r="B510" s="3"/>
      <c r="C510" s="208" t="s">
        <v>2</v>
      </c>
      <c r="M510" s="211"/>
      <c r="R510" s="3"/>
    </row>
    <row r="511" spans="2:18">
      <c r="B511" s="3"/>
      <c r="C511" s="208" t="s">
        <v>2</v>
      </c>
      <c r="M511" s="211"/>
      <c r="R511" s="3"/>
    </row>
    <row r="512" spans="2:18">
      <c r="B512" s="3"/>
      <c r="C512" s="208" t="s">
        <v>2</v>
      </c>
      <c r="M512" s="211"/>
      <c r="R512" s="3"/>
    </row>
    <row r="513" spans="2:18">
      <c r="B513" s="3"/>
      <c r="C513" s="208" t="s">
        <v>2</v>
      </c>
      <c r="M513" s="211"/>
      <c r="R513" s="3"/>
    </row>
    <row r="514" spans="2:18">
      <c r="B514" s="3"/>
      <c r="C514" s="208" t="s">
        <v>2</v>
      </c>
      <c r="M514" s="211"/>
      <c r="R514" s="3"/>
    </row>
    <row r="515" spans="2:18">
      <c r="B515" s="3"/>
      <c r="C515" s="208" t="s">
        <v>2</v>
      </c>
      <c r="M515" s="211"/>
      <c r="R515" s="3"/>
    </row>
    <row r="516" spans="2:18">
      <c r="B516" s="3"/>
      <c r="C516" s="208" t="s">
        <v>2</v>
      </c>
      <c r="M516" s="211"/>
      <c r="R516" s="3"/>
    </row>
    <row r="517" spans="2:18">
      <c r="B517" s="3"/>
      <c r="C517" s="208" t="s">
        <v>2</v>
      </c>
      <c r="M517" s="211"/>
      <c r="R517" s="3"/>
    </row>
    <row r="518" spans="2:18">
      <c r="B518" s="3"/>
      <c r="C518" s="208" t="s">
        <v>2</v>
      </c>
      <c r="M518" s="211"/>
      <c r="R518" s="3"/>
    </row>
    <row r="519" spans="2:18">
      <c r="B519" s="3"/>
      <c r="C519" s="208" t="s">
        <v>2</v>
      </c>
      <c r="M519" s="211"/>
      <c r="R519" s="3"/>
    </row>
    <row r="520" spans="2:18">
      <c r="B520" s="3"/>
      <c r="C520" s="208" t="s">
        <v>2</v>
      </c>
      <c r="M520" s="211"/>
      <c r="R520" s="3"/>
    </row>
    <row r="521" spans="2:18">
      <c r="B521" s="3"/>
      <c r="C521" s="208" t="s">
        <v>2</v>
      </c>
      <c r="M521" s="211"/>
      <c r="R521" s="3"/>
    </row>
    <row r="522" spans="2:18">
      <c r="B522" s="3"/>
      <c r="C522" s="208" t="s">
        <v>2</v>
      </c>
      <c r="M522" s="211"/>
      <c r="R522" s="3"/>
    </row>
    <row r="523" spans="2:18">
      <c r="B523" s="3"/>
      <c r="C523" s="208" t="s">
        <v>2</v>
      </c>
      <c r="M523" s="211"/>
      <c r="R523" s="3"/>
    </row>
    <row r="524" spans="2:18">
      <c r="B524" s="3"/>
      <c r="C524" s="208" t="s">
        <v>2</v>
      </c>
      <c r="M524" s="211"/>
      <c r="R524" s="3"/>
    </row>
    <row r="525" spans="2:18">
      <c r="B525" s="3"/>
      <c r="C525" s="208" t="s">
        <v>2</v>
      </c>
      <c r="M525" s="211"/>
      <c r="R525" s="3"/>
    </row>
    <row r="526" spans="2:18">
      <c r="B526" s="3"/>
      <c r="C526" s="208" t="s">
        <v>2</v>
      </c>
      <c r="M526" s="211"/>
      <c r="R526" s="3"/>
    </row>
    <row r="527" spans="2:18">
      <c r="B527" s="3"/>
      <c r="C527" s="208" t="s">
        <v>2</v>
      </c>
      <c r="M527" s="211"/>
      <c r="R527" s="3"/>
    </row>
    <row r="528" spans="2:18">
      <c r="B528" s="3"/>
      <c r="C528" s="208" t="s">
        <v>2</v>
      </c>
      <c r="M528" s="211"/>
      <c r="R528" s="3"/>
    </row>
    <row r="529" spans="2:18">
      <c r="B529" s="3"/>
      <c r="C529" s="208" t="s">
        <v>2</v>
      </c>
      <c r="M529" s="211"/>
      <c r="R529" s="3"/>
    </row>
    <row r="530" spans="2:18">
      <c r="B530" s="3"/>
      <c r="C530" s="208" t="s">
        <v>2</v>
      </c>
      <c r="M530" s="211"/>
      <c r="R530" s="3"/>
    </row>
    <row r="531" spans="2:18">
      <c r="B531" s="3"/>
      <c r="C531" s="208" t="s">
        <v>2</v>
      </c>
      <c r="M531" s="211"/>
      <c r="R531" s="3"/>
    </row>
    <row r="532" spans="2:18">
      <c r="B532" s="3"/>
      <c r="C532" s="208" t="s">
        <v>2</v>
      </c>
      <c r="M532" s="211"/>
      <c r="R532" s="3"/>
    </row>
    <row r="533" spans="2:18">
      <c r="B533" s="3"/>
      <c r="C533" s="208" t="s">
        <v>2</v>
      </c>
      <c r="M533" s="211"/>
      <c r="R533" s="3"/>
    </row>
    <row r="534" spans="2:18">
      <c r="B534" s="3"/>
      <c r="C534" s="208" t="s">
        <v>2</v>
      </c>
      <c r="M534" s="211"/>
      <c r="R534" s="3"/>
    </row>
    <row r="535" spans="2:18">
      <c r="B535" s="3"/>
      <c r="C535" s="208" t="s">
        <v>2</v>
      </c>
      <c r="M535" s="211"/>
      <c r="R535" s="3"/>
    </row>
    <row r="536" spans="2:18">
      <c r="B536" s="3"/>
      <c r="C536" s="208" t="s">
        <v>2</v>
      </c>
      <c r="M536" s="211"/>
      <c r="R536" s="3"/>
    </row>
    <row r="537" spans="2:18">
      <c r="B537" s="3"/>
      <c r="C537" s="208" t="s">
        <v>2</v>
      </c>
      <c r="M537" s="211"/>
      <c r="R537" s="3"/>
    </row>
    <row r="538" spans="2:18">
      <c r="B538" s="3"/>
      <c r="C538" s="208" t="s">
        <v>2</v>
      </c>
      <c r="M538" s="211"/>
      <c r="R538" s="3"/>
    </row>
    <row r="539" spans="2:18">
      <c r="B539" s="3"/>
      <c r="C539" s="208" t="s">
        <v>2</v>
      </c>
      <c r="M539" s="211"/>
      <c r="R539" s="3"/>
    </row>
    <row r="540" spans="2:18">
      <c r="B540" s="3"/>
      <c r="C540" s="208" t="s">
        <v>2</v>
      </c>
      <c r="M540" s="211"/>
      <c r="R540" s="3"/>
    </row>
    <row r="541" spans="2:18">
      <c r="B541" s="3"/>
      <c r="C541" s="208" t="s">
        <v>2</v>
      </c>
      <c r="M541" s="211"/>
      <c r="R541" s="3"/>
    </row>
    <row r="542" spans="2:18">
      <c r="B542" s="3"/>
      <c r="C542" s="208" t="s">
        <v>2</v>
      </c>
      <c r="M542" s="211"/>
      <c r="R542" s="3"/>
    </row>
    <row r="543" spans="2:18">
      <c r="B543" s="3"/>
      <c r="C543" s="208" t="s">
        <v>2</v>
      </c>
      <c r="M543" s="211"/>
      <c r="R543" s="3"/>
    </row>
    <row r="544" spans="2:18">
      <c r="B544" s="3"/>
      <c r="C544" s="208" t="s">
        <v>2</v>
      </c>
      <c r="M544" s="211"/>
      <c r="R544" s="3"/>
    </row>
    <row r="545" spans="2:18">
      <c r="B545" s="3"/>
      <c r="C545" s="208" t="s">
        <v>2</v>
      </c>
      <c r="M545" s="211"/>
      <c r="R545" s="3"/>
    </row>
    <row r="546" spans="2:18">
      <c r="B546" s="3"/>
      <c r="C546" s="208" t="s">
        <v>2</v>
      </c>
      <c r="M546" s="211"/>
      <c r="R546" s="3"/>
    </row>
    <row r="547" spans="2:18">
      <c r="B547" s="3"/>
      <c r="C547" s="208" t="s">
        <v>2</v>
      </c>
      <c r="M547" s="211"/>
      <c r="R547" s="3"/>
    </row>
    <row r="548" spans="2:18">
      <c r="B548" s="3"/>
      <c r="C548" s="208" t="s">
        <v>2</v>
      </c>
      <c r="M548" s="211"/>
      <c r="R548" s="3"/>
    </row>
    <row r="549" spans="2:18">
      <c r="B549" s="3"/>
      <c r="C549" s="208" t="s">
        <v>2</v>
      </c>
      <c r="M549" s="211"/>
      <c r="R549" s="3"/>
    </row>
    <row r="550" spans="2:18">
      <c r="B550" s="3"/>
      <c r="C550" s="208" t="s">
        <v>2</v>
      </c>
      <c r="M550" s="211"/>
      <c r="R550" s="3"/>
    </row>
    <row r="551" spans="2:18">
      <c r="B551" s="3"/>
      <c r="C551" s="208" t="s">
        <v>2</v>
      </c>
      <c r="M551" s="211"/>
      <c r="R551" s="3"/>
    </row>
    <row r="552" spans="2:18">
      <c r="B552" s="3"/>
      <c r="C552" s="208" t="s">
        <v>2</v>
      </c>
      <c r="M552" s="211"/>
      <c r="R552" s="3"/>
    </row>
    <row r="553" spans="2:18">
      <c r="B553" s="3"/>
      <c r="C553" s="208" t="s">
        <v>2</v>
      </c>
      <c r="M553" s="211"/>
      <c r="R553" s="3"/>
    </row>
    <row r="554" spans="2:18">
      <c r="B554" s="3"/>
      <c r="C554" s="208" t="s">
        <v>2</v>
      </c>
      <c r="M554" s="211"/>
      <c r="R554" s="3"/>
    </row>
    <row r="555" spans="2:18">
      <c r="B555" s="3"/>
      <c r="C555" s="208" t="s">
        <v>2</v>
      </c>
      <c r="M555" s="211"/>
      <c r="R555" s="3"/>
    </row>
    <row r="556" spans="2:18">
      <c r="B556" s="3"/>
      <c r="C556" s="208" t="s">
        <v>2</v>
      </c>
      <c r="M556" s="211"/>
      <c r="R556" s="3"/>
    </row>
    <row r="557" spans="2:18">
      <c r="B557" s="3"/>
      <c r="C557" s="208" t="s">
        <v>2</v>
      </c>
      <c r="M557" s="211"/>
      <c r="R557" s="3"/>
    </row>
    <row r="558" spans="2:18">
      <c r="B558" s="3"/>
      <c r="C558" s="208" t="s">
        <v>2</v>
      </c>
      <c r="M558" s="211"/>
      <c r="R558" s="3"/>
    </row>
    <row r="559" spans="2:18">
      <c r="B559" s="3"/>
      <c r="C559" s="208" t="s">
        <v>2</v>
      </c>
      <c r="M559" s="211"/>
      <c r="R559" s="3"/>
    </row>
    <row r="560" spans="2:18">
      <c r="B560" s="3"/>
      <c r="C560" s="208" t="s">
        <v>2</v>
      </c>
      <c r="M560" s="211"/>
      <c r="R560" s="3"/>
    </row>
    <row r="561" spans="2:18">
      <c r="B561" s="3"/>
      <c r="C561" s="208" t="s">
        <v>2</v>
      </c>
      <c r="M561" s="211"/>
      <c r="R561" s="3"/>
    </row>
    <row r="562" spans="2:18">
      <c r="B562" s="3"/>
      <c r="C562" s="208" t="s">
        <v>2</v>
      </c>
      <c r="M562" s="211"/>
      <c r="R562" s="3"/>
    </row>
    <row r="563" spans="2:18">
      <c r="B563" s="3"/>
      <c r="C563" s="208" t="s">
        <v>2</v>
      </c>
      <c r="M563" s="211"/>
      <c r="R563" s="3"/>
    </row>
    <row r="564" spans="2:18">
      <c r="B564" s="3"/>
      <c r="C564" s="208" t="s">
        <v>2</v>
      </c>
      <c r="M564" s="211"/>
      <c r="R564" s="3"/>
    </row>
    <row r="565" spans="2:18">
      <c r="B565" s="3"/>
      <c r="C565" s="208" t="s">
        <v>2</v>
      </c>
      <c r="M565" s="211"/>
      <c r="R565" s="3"/>
    </row>
    <row r="566" spans="2:18">
      <c r="B566" s="3"/>
      <c r="C566" s="208" t="s">
        <v>2</v>
      </c>
      <c r="M566" s="211"/>
      <c r="R566" s="3"/>
    </row>
    <row r="567" spans="2:18">
      <c r="B567" s="3"/>
      <c r="C567" s="208" t="s">
        <v>2</v>
      </c>
      <c r="M567" s="211"/>
      <c r="R567" s="3"/>
    </row>
    <row r="568" spans="2:18">
      <c r="B568" s="3"/>
      <c r="C568" s="208" t="s">
        <v>2</v>
      </c>
      <c r="M568" s="211"/>
      <c r="R568" s="3"/>
    </row>
    <row r="569" spans="2:18">
      <c r="B569" s="3"/>
      <c r="C569" s="208" t="s">
        <v>2</v>
      </c>
      <c r="M569" s="211"/>
      <c r="R569" s="3"/>
    </row>
    <row r="570" spans="2:18">
      <c r="B570" s="3"/>
      <c r="C570" s="208" t="s">
        <v>2</v>
      </c>
      <c r="M570" s="211"/>
      <c r="R570" s="3"/>
    </row>
    <row r="571" spans="2:18">
      <c r="B571" s="3"/>
      <c r="C571" s="208" t="s">
        <v>2</v>
      </c>
      <c r="M571" s="211"/>
      <c r="R571" s="3"/>
    </row>
    <row r="572" spans="2:18">
      <c r="B572" s="3"/>
      <c r="C572" s="208" t="s">
        <v>2</v>
      </c>
      <c r="M572" s="211"/>
      <c r="R572" s="3"/>
    </row>
    <row r="573" spans="2:18">
      <c r="B573" s="3"/>
      <c r="C573" s="208" t="s">
        <v>2</v>
      </c>
      <c r="M573" s="211"/>
      <c r="R573" s="3"/>
    </row>
    <row r="574" spans="2:18">
      <c r="B574" s="3"/>
      <c r="C574" s="208" t="s">
        <v>2</v>
      </c>
      <c r="M574" s="211"/>
      <c r="R574" s="3"/>
    </row>
    <row r="575" spans="2:18">
      <c r="B575" s="3"/>
      <c r="C575" s="208" t="s">
        <v>2</v>
      </c>
      <c r="M575" s="211"/>
      <c r="R575" s="3"/>
    </row>
    <row r="576" spans="2:18">
      <c r="B576" s="3"/>
      <c r="C576" s="208" t="s">
        <v>2</v>
      </c>
      <c r="M576" s="211"/>
      <c r="R576" s="3"/>
    </row>
    <row r="577" spans="2:18">
      <c r="B577" s="3"/>
      <c r="C577" s="208" t="s">
        <v>2</v>
      </c>
      <c r="M577" s="211"/>
      <c r="R577" s="3"/>
    </row>
    <row r="578" spans="2:18">
      <c r="B578" s="3"/>
      <c r="C578" s="208" t="s">
        <v>2</v>
      </c>
      <c r="M578" s="211"/>
      <c r="R578" s="3"/>
    </row>
    <row r="579" spans="2:18">
      <c r="B579" s="3"/>
      <c r="C579" s="208" t="s">
        <v>2</v>
      </c>
      <c r="M579" s="211"/>
      <c r="R579" s="3"/>
    </row>
    <row r="580" spans="2:18">
      <c r="B580" s="3"/>
      <c r="C580" s="208" t="s">
        <v>2</v>
      </c>
      <c r="M580" s="211"/>
      <c r="R580" s="3"/>
    </row>
    <row r="581" spans="2:18">
      <c r="B581" s="3"/>
      <c r="C581" s="208" t="s">
        <v>2</v>
      </c>
      <c r="M581" s="211"/>
      <c r="R581" s="3"/>
    </row>
    <row r="582" spans="2:18">
      <c r="B582" s="3"/>
      <c r="C582" s="208" t="s">
        <v>2</v>
      </c>
      <c r="M582" s="211"/>
      <c r="R582" s="3"/>
    </row>
    <row r="583" spans="2:18">
      <c r="B583" s="3"/>
      <c r="C583" s="208" t="s">
        <v>2</v>
      </c>
      <c r="M583" s="211"/>
      <c r="R583" s="3"/>
    </row>
    <row r="584" spans="2:18">
      <c r="B584" s="3"/>
      <c r="C584" s="208" t="s">
        <v>2</v>
      </c>
      <c r="M584" s="211"/>
      <c r="R584" s="3"/>
    </row>
    <row r="585" spans="2:18">
      <c r="B585" s="3"/>
      <c r="C585" s="208" t="s">
        <v>2</v>
      </c>
      <c r="M585" s="211"/>
      <c r="R585" s="3"/>
    </row>
    <row r="586" spans="2:18">
      <c r="B586" s="3"/>
      <c r="C586" s="208" t="s">
        <v>2</v>
      </c>
      <c r="M586" s="211"/>
      <c r="R586" s="3"/>
    </row>
    <row r="587" spans="2:18">
      <c r="B587" s="3"/>
      <c r="C587" s="208" t="s">
        <v>2</v>
      </c>
      <c r="M587" s="211"/>
      <c r="R587" s="3"/>
    </row>
    <row r="588" spans="2:18">
      <c r="B588" s="3"/>
      <c r="C588" s="208" t="s">
        <v>2</v>
      </c>
      <c r="M588" s="211"/>
      <c r="R588" s="3"/>
    </row>
    <row r="589" spans="2:18">
      <c r="B589" s="3"/>
      <c r="C589" s="208" t="s">
        <v>2</v>
      </c>
      <c r="M589" s="211"/>
      <c r="R589" s="3"/>
    </row>
    <row r="590" spans="2:18">
      <c r="B590" s="3"/>
      <c r="C590" s="208" t="s">
        <v>2</v>
      </c>
      <c r="M590" s="211"/>
      <c r="R590" s="3"/>
    </row>
    <row r="591" spans="2:18">
      <c r="B591" s="3"/>
      <c r="C591" s="208" t="s">
        <v>2</v>
      </c>
      <c r="M591" s="211"/>
      <c r="R591" s="3"/>
    </row>
    <row r="592" spans="2:18">
      <c r="B592" s="3"/>
      <c r="C592" s="208" t="s">
        <v>2</v>
      </c>
      <c r="M592" s="211"/>
      <c r="R592" s="3"/>
    </row>
    <row r="593" spans="2:18">
      <c r="B593" s="3"/>
      <c r="C593" s="208" t="s">
        <v>2</v>
      </c>
      <c r="M593" s="211"/>
      <c r="R593" s="3"/>
    </row>
    <row r="594" spans="2:18">
      <c r="B594" s="3"/>
      <c r="C594" s="208" t="s">
        <v>2</v>
      </c>
      <c r="M594" s="211"/>
      <c r="R594" s="3"/>
    </row>
    <row r="595" spans="2:18">
      <c r="B595" s="3"/>
      <c r="C595" s="208" t="s">
        <v>2</v>
      </c>
      <c r="M595" s="211"/>
      <c r="R595" s="3"/>
    </row>
    <row r="596" spans="2:18">
      <c r="B596" s="3"/>
      <c r="C596" s="208" t="s">
        <v>2</v>
      </c>
      <c r="M596" s="211"/>
      <c r="R596" s="3"/>
    </row>
    <row r="597" spans="2:18">
      <c r="B597" s="3"/>
      <c r="C597" s="208" t="s">
        <v>2</v>
      </c>
      <c r="M597" s="211"/>
      <c r="R597" s="3"/>
    </row>
    <row r="598" spans="2:18">
      <c r="B598" s="3"/>
      <c r="C598" s="208" t="s">
        <v>2</v>
      </c>
      <c r="M598" s="211"/>
      <c r="R598" s="3"/>
    </row>
    <row r="599" spans="2:18">
      <c r="B599" s="3"/>
      <c r="C599" s="208" t="s">
        <v>2</v>
      </c>
      <c r="M599" s="211"/>
      <c r="R599" s="3"/>
    </row>
    <row r="600" spans="2:18">
      <c r="B600" s="3"/>
      <c r="C600" s="208" t="s">
        <v>2</v>
      </c>
      <c r="M600" s="211"/>
      <c r="R600" s="3"/>
    </row>
    <row r="601" spans="2:18">
      <c r="B601" s="3"/>
      <c r="C601" s="208" t="s">
        <v>2</v>
      </c>
      <c r="M601" s="211"/>
      <c r="R601" s="3"/>
    </row>
    <row r="602" spans="2:18">
      <c r="B602" s="3"/>
      <c r="C602" s="208" t="s">
        <v>2</v>
      </c>
      <c r="M602" s="211"/>
      <c r="R602" s="3"/>
    </row>
    <row r="603" spans="2:18">
      <c r="B603" s="3"/>
      <c r="C603" s="208" t="s">
        <v>2</v>
      </c>
      <c r="M603" s="211"/>
      <c r="R603" s="3"/>
    </row>
    <row r="604" spans="2:18">
      <c r="B604" s="3"/>
      <c r="C604" s="208" t="s">
        <v>2</v>
      </c>
      <c r="M604" s="211"/>
      <c r="R604" s="3"/>
    </row>
    <row r="605" spans="2:18">
      <c r="B605" s="3"/>
      <c r="C605" s="208" t="s">
        <v>2</v>
      </c>
      <c r="M605" s="211"/>
      <c r="R605" s="3"/>
    </row>
    <row r="606" spans="2:18">
      <c r="B606" s="3"/>
      <c r="C606" s="208" t="s">
        <v>2</v>
      </c>
      <c r="M606" s="211"/>
      <c r="R606" s="3"/>
    </row>
    <row r="607" spans="2:18">
      <c r="B607" s="3"/>
      <c r="C607" s="208" t="s">
        <v>2</v>
      </c>
      <c r="M607" s="211"/>
      <c r="R607" s="3"/>
    </row>
    <row r="608" spans="2:18">
      <c r="B608" s="3"/>
      <c r="C608" s="208" t="s">
        <v>2</v>
      </c>
      <c r="M608" s="211"/>
      <c r="R608" s="3"/>
    </row>
    <row r="609" spans="2:18">
      <c r="B609" s="3"/>
      <c r="C609" s="208" t="s">
        <v>2</v>
      </c>
      <c r="M609" s="211"/>
      <c r="R609" s="3"/>
    </row>
    <row r="610" spans="2:18">
      <c r="B610" s="3"/>
      <c r="C610" s="208" t="s">
        <v>2</v>
      </c>
      <c r="M610" s="211"/>
      <c r="R610" s="3"/>
    </row>
    <row r="611" spans="2:18">
      <c r="B611" s="3"/>
      <c r="C611" s="208" t="s">
        <v>2</v>
      </c>
      <c r="M611" s="211"/>
      <c r="R611" s="3"/>
    </row>
    <row r="612" spans="2:18">
      <c r="B612" s="3"/>
      <c r="C612" s="208" t="s">
        <v>2</v>
      </c>
      <c r="M612" s="211"/>
      <c r="R612" s="3"/>
    </row>
    <row r="613" spans="2:18">
      <c r="B613" s="3"/>
      <c r="C613" s="208" t="s">
        <v>2</v>
      </c>
      <c r="M613" s="211"/>
      <c r="R613" s="3"/>
    </row>
    <row r="614" spans="2:18">
      <c r="B614" s="3"/>
      <c r="C614" s="208" t="s">
        <v>2</v>
      </c>
      <c r="M614" s="211"/>
      <c r="R614" s="3"/>
    </row>
    <row r="615" spans="2:18">
      <c r="B615" s="3"/>
      <c r="C615" s="208" t="s">
        <v>2</v>
      </c>
      <c r="M615" s="211"/>
      <c r="R615" s="3"/>
    </row>
    <row r="616" spans="2:18">
      <c r="B616" s="3"/>
      <c r="C616" s="208" t="s">
        <v>2</v>
      </c>
      <c r="M616" s="211"/>
      <c r="R616" s="3"/>
    </row>
    <row r="617" spans="2:18">
      <c r="B617" s="3"/>
      <c r="C617" s="208" t="s">
        <v>2</v>
      </c>
      <c r="M617" s="211"/>
      <c r="R617" s="3"/>
    </row>
    <row r="618" spans="2:18">
      <c r="B618" s="3"/>
      <c r="C618" s="208" t="s">
        <v>2</v>
      </c>
      <c r="M618" s="211"/>
      <c r="R618" s="3"/>
    </row>
    <row r="619" spans="2:18">
      <c r="B619" s="3"/>
      <c r="C619" s="208" t="s">
        <v>2</v>
      </c>
      <c r="M619" s="211"/>
      <c r="R619" s="3"/>
    </row>
    <row r="620" spans="2:18">
      <c r="B620" s="3"/>
      <c r="C620" s="208" t="s">
        <v>2</v>
      </c>
      <c r="M620" s="211"/>
      <c r="R620" s="3"/>
    </row>
    <row r="621" spans="2:18">
      <c r="B621" s="3"/>
      <c r="C621" s="208" t="s">
        <v>2</v>
      </c>
      <c r="M621" s="211"/>
      <c r="R621" s="3"/>
    </row>
    <row r="622" spans="2:18">
      <c r="B622" s="3"/>
      <c r="C622" s="208" t="s">
        <v>2</v>
      </c>
      <c r="M622" s="211"/>
      <c r="R622" s="3"/>
    </row>
    <row r="623" spans="2:18">
      <c r="B623" s="3"/>
      <c r="C623" s="208" t="s">
        <v>2</v>
      </c>
      <c r="M623" s="211"/>
      <c r="R623" s="3"/>
    </row>
    <row r="624" spans="2:18">
      <c r="B624" s="3"/>
      <c r="C624" s="208" t="s">
        <v>2</v>
      </c>
      <c r="M624" s="211"/>
      <c r="R624" s="3"/>
    </row>
    <row r="625" spans="2:18">
      <c r="B625" s="3"/>
      <c r="C625" s="208" t="s">
        <v>2</v>
      </c>
      <c r="M625" s="211"/>
      <c r="R625" s="3"/>
    </row>
    <row r="626" spans="2:18">
      <c r="B626" s="3"/>
      <c r="C626" s="208" t="s">
        <v>2</v>
      </c>
      <c r="M626" s="211"/>
      <c r="R626" s="3"/>
    </row>
    <row r="627" spans="2:18">
      <c r="B627" s="3"/>
      <c r="C627" s="208" t="s">
        <v>2</v>
      </c>
      <c r="M627" s="211"/>
      <c r="R627" s="3"/>
    </row>
    <row r="628" spans="2:18">
      <c r="B628" s="3"/>
      <c r="C628" s="208" t="s">
        <v>2</v>
      </c>
      <c r="M628" s="211"/>
      <c r="R628" s="3"/>
    </row>
    <row r="629" spans="2:18">
      <c r="B629" s="3"/>
      <c r="C629" s="208" t="s">
        <v>2</v>
      </c>
      <c r="M629" s="211"/>
      <c r="R629" s="3"/>
    </row>
    <row r="630" spans="2:18">
      <c r="B630" s="3"/>
      <c r="C630" s="208" t="s">
        <v>2</v>
      </c>
      <c r="M630" s="211"/>
      <c r="R630" s="3"/>
    </row>
    <row r="631" spans="2:18">
      <c r="B631" s="3"/>
      <c r="C631" s="208" t="s">
        <v>2</v>
      </c>
      <c r="M631" s="211"/>
      <c r="R631" s="3"/>
    </row>
    <row r="632" spans="2:18">
      <c r="B632" s="3"/>
      <c r="C632" s="208" t="s">
        <v>2</v>
      </c>
      <c r="M632" s="211"/>
      <c r="R632" s="3"/>
    </row>
    <row r="633" spans="2:18">
      <c r="B633" s="3"/>
      <c r="C633" s="208" t="s">
        <v>2</v>
      </c>
      <c r="M633" s="211"/>
      <c r="R633" s="3"/>
    </row>
    <row r="634" spans="2:18">
      <c r="B634" s="3"/>
      <c r="C634" s="208" t="s">
        <v>2</v>
      </c>
      <c r="M634" s="211"/>
      <c r="R634" s="3"/>
    </row>
    <row r="635" spans="2:18">
      <c r="B635" s="3"/>
      <c r="C635" s="208" t="s">
        <v>2</v>
      </c>
      <c r="M635" s="211"/>
      <c r="R635" s="3"/>
    </row>
    <row r="636" spans="2:18">
      <c r="B636" s="3"/>
      <c r="C636" s="208" t="s">
        <v>2</v>
      </c>
      <c r="M636" s="211"/>
      <c r="R636" s="3"/>
    </row>
    <row r="637" spans="2:18">
      <c r="B637" s="3"/>
      <c r="C637" s="208" t="s">
        <v>2</v>
      </c>
      <c r="M637" s="211"/>
      <c r="R637" s="3"/>
    </row>
    <row r="638" spans="2:18">
      <c r="B638" s="3"/>
      <c r="C638" s="208" t="s">
        <v>2</v>
      </c>
      <c r="M638" s="211"/>
      <c r="R638" s="3"/>
    </row>
    <row r="639" spans="2:18">
      <c r="B639" s="3"/>
      <c r="C639" s="208" t="s">
        <v>2</v>
      </c>
      <c r="M639" s="211"/>
      <c r="R639" s="3"/>
    </row>
    <row r="640" spans="2:18">
      <c r="B640" s="3"/>
      <c r="C640" s="208" t="s">
        <v>2</v>
      </c>
      <c r="M640" s="211"/>
      <c r="R640" s="3"/>
    </row>
    <row r="641" spans="2:18">
      <c r="B641" s="3"/>
      <c r="C641" s="208" t="s">
        <v>2</v>
      </c>
      <c r="M641" s="211"/>
      <c r="R641" s="3"/>
    </row>
    <row r="642" spans="2:18">
      <c r="B642" s="3"/>
      <c r="C642" s="208" t="s">
        <v>2</v>
      </c>
      <c r="M642" s="211"/>
      <c r="R642" s="3"/>
    </row>
    <row r="643" spans="2:18">
      <c r="B643" s="3"/>
      <c r="C643" s="208" t="s">
        <v>2</v>
      </c>
      <c r="M643" s="211"/>
      <c r="R643" s="3"/>
    </row>
    <row r="644" spans="2:18">
      <c r="B644" s="3"/>
      <c r="C644" s="208" t="s">
        <v>2</v>
      </c>
      <c r="M644" s="211"/>
      <c r="R644" s="3"/>
    </row>
    <row r="645" spans="2:18">
      <c r="B645" s="3"/>
      <c r="C645" s="208" t="s">
        <v>2</v>
      </c>
      <c r="M645" s="211"/>
      <c r="R645" s="3"/>
    </row>
    <row r="646" spans="2:18">
      <c r="B646" s="3"/>
      <c r="C646" s="208" t="s">
        <v>2</v>
      </c>
      <c r="M646" s="211"/>
      <c r="R646" s="3"/>
    </row>
    <row r="647" spans="2:18">
      <c r="B647" s="3"/>
      <c r="C647" s="208" t="s">
        <v>2</v>
      </c>
      <c r="M647" s="211"/>
      <c r="R647" s="3"/>
    </row>
    <row r="648" spans="2:18">
      <c r="B648" s="3"/>
      <c r="C648" s="208" t="s">
        <v>2</v>
      </c>
      <c r="M648" s="211"/>
      <c r="R648" s="3"/>
    </row>
    <row r="649" spans="2:18">
      <c r="B649" s="3"/>
      <c r="C649" s="208" t="s">
        <v>2</v>
      </c>
      <c r="M649" s="211"/>
      <c r="R649" s="3"/>
    </row>
    <row r="650" spans="2:18">
      <c r="B650" s="3"/>
      <c r="C650" s="208" t="s">
        <v>2</v>
      </c>
      <c r="M650" s="211"/>
      <c r="R650" s="3"/>
    </row>
    <row r="651" spans="2:18">
      <c r="B651" s="3"/>
      <c r="C651" s="208" t="s">
        <v>2</v>
      </c>
      <c r="M651" s="211"/>
      <c r="R651" s="3"/>
    </row>
    <row r="652" spans="2:18">
      <c r="B652" s="3"/>
      <c r="C652" s="208" t="s">
        <v>2</v>
      </c>
      <c r="M652" s="211"/>
      <c r="R652" s="3"/>
    </row>
    <row r="653" spans="2:18">
      <c r="B653" s="3"/>
      <c r="C653" s="208" t="s">
        <v>2</v>
      </c>
      <c r="M653" s="211"/>
      <c r="R653" s="3"/>
    </row>
    <row r="654" spans="2:18">
      <c r="B654" s="3"/>
      <c r="C654" s="208" t="s">
        <v>2</v>
      </c>
      <c r="R654" s="3"/>
    </row>
    <row r="655" spans="2:18">
      <c r="B655" s="3"/>
      <c r="C655" s="208" t="s">
        <v>2</v>
      </c>
      <c r="R655" s="3"/>
    </row>
    <row r="656" spans="2:18">
      <c r="B656" s="3"/>
      <c r="C656" s="208" t="s">
        <v>2</v>
      </c>
      <c r="R656" s="3"/>
    </row>
    <row r="657" spans="2:18">
      <c r="B657" s="3"/>
      <c r="C657" s="208" t="s">
        <v>2</v>
      </c>
      <c r="F657" s="3"/>
      <c r="R657" s="3"/>
    </row>
    <row r="658" spans="2:18">
      <c r="B658" s="3"/>
      <c r="C658" s="208" t="s">
        <v>2</v>
      </c>
      <c r="F658" s="3"/>
      <c r="R658" s="3"/>
    </row>
    <row r="659" spans="2:18">
      <c r="B659" s="3"/>
      <c r="C659" s="208" t="s">
        <v>2</v>
      </c>
      <c r="F659" s="3"/>
      <c r="R659" s="3"/>
    </row>
    <row r="660" spans="2:18">
      <c r="B660" s="3"/>
      <c r="C660" s="208" t="s">
        <v>2</v>
      </c>
      <c r="F660" s="3"/>
      <c r="R660" s="3"/>
    </row>
    <row r="661" spans="2:18">
      <c r="B661" s="3"/>
      <c r="C661" s="208" t="s">
        <v>2</v>
      </c>
      <c r="F661" s="3"/>
      <c r="R661" s="3"/>
    </row>
    <row r="662" spans="2:18">
      <c r="B662" s="3"/>
      <c r="C662" s="208" t="s">
        <v>2</v>
      </c>
      <c r="F662" s="3"/>
      <c r="R662" s="3"/>
    </row>
    <row r="663" spans="2:18">
      <c r="B663" s="3"/>
      <c r="C663" s="208" t="s">
        <v>2</v>
      </c>
      <c r="F663" s="3"/>
      <c r="R663" s="3"/>
    </row>
    <row r="664" spans="2:18">
      <c r="B664" s="3"/>
      <c r="C664" s="208" t="s">
        <v>2</v>
      </c>
      <c r="F664" s="3"/>
      <c r="R664" s="3"/>
    </row>
    <row r="665" spans="2:18">
      <c r="B665" s="3"/>
      <c r="C665" s="208" t="s">
        <v>2</v>
      </c>
      <c r="F665" s="3"/>
      <c r="R665" s="3"/>
    </row>
    <row r="666" spans="2:18">
      <c r="B666" s="3"/>
      <c r="C666" s="208" t="s">
        <v>2</v>
      </c>
      <c r="F666" s="3"/>
      <c r="R666" s="3"/>
    </row>
    <row r="667" spans="2:18">
      <c r="B667" s="3"/>
      <c r="C667" s="208" t="s">
        <v>2</v>
      </c>
      <c r="F667" s="3"/>
      <c r="R667" s="3"/>
    </row>
    <row r="668" spans="2:18">
      <c r="B668" s="3"/>
      <c r="C668" s="208" t="s">
        <v>2</v>
      </c>
      <c r="F668" s="3"/>
      <c r="R668" s="3"/>
    </row>
    <row r="669" spans="2:18">
      <c r="B669" s="3"/>
      <c r="C669" s="208" t="s">
        <v>2</v>
      </c>
      <c r="F669" s="3"/>
      <c r="R669" s="3"/>
    </row>
    <row r="670" spans="2:18">
      <c r="B670" s="3"/>
      <c r="C670" s="208" t="s">
        <v>2</v>
      </c>
      <c r="F670" s="3"/>
      <c r="R670" s="3"/>
    </row>
    <row r="671" spans="2:18">
      <c r="B671" s="3"/>
      <c r="C671" s="208" t="s">
        <v>2</v>
      </c>
      <c r="F671" s="3"/>
      <c r="R671" s="3"/>
    </row>
    <row r="672" spans="2:18">
      <c r="B672" s="3"/>
      <c r="C672" s="208" t="s">
        <v>2</v>
      </c>
      <c r="F672" s="3"/>
      <c r="R672" s="3"/>
    </row>
    <row r="673" spans="2:18">
      <c r="B673" s="3"/>
      <c r="C673" s="208" t="s">
        <v>2</v>
      </c>
      <c r="F673" s="3"/>
      <c r="R673" s="3"/>
    </row>
    <row r="674" spans="2:18">
      <c r="B674" s="3"/>
      <c r="C674" s="208" t="s">
        <v>2</v>
      </c>
      <c r="F674" s="3"/>
      <c r="R674" s="3"/>
    </row>
    <row r="675" spans="2:18">
      <c r="B675" s="3"/>
      <c r="C675" s="208" t="s">
        <v>2</v>
      </c>
      <c r="F675" s="3"/>
      <c r="R675" s="3"/>
    </row>
    <row r="676" spans="2:18">
      <c r="B676" s="3"/>
      <c r="C676" s="208" t="s">
        <v>2</v>
      </c>
      <c r="F676" s="3"/>
      <c r="R676" s="3"/>
    </row>
    <row r="677" spans="2:18">
      <c r="B677" s="3"/>
      <c r="C677" s="208" t="s">
        <v>2</v>
      </c>
      <c r="F677" s="3"/>
      <c r="R677" s="3"/>
    </row>
    <row r="678" spans="2:18">
      <c r="B678" s="3"/>
      <c r="C678" s="208" t="s">
        <v>2</v>
      </c>
      <c r="F678" s="3"/>
      <c r="R678" s="3"/>
    </row>
    <row r="679" spans="2:18">
      <c r="B679" s="3"/>
      <c r="C679" s="208" t="s">
        <v>2</v>
      </c>
      <c r="F679" s="3"/>
      <c r="R679" s="3"/>
    </row>
    <row r="680" spans="2:18">
      <c r="B680" s="3"/>
      <c r="C680" s="208" t="s">
        <v>2</v>
      </c>
      <c r="F680" s="3"/>
      <c r="R680" s="3"/>
    </row>
    <row r="681" spans="2:18">
      <c r="B681" s="3"/>
      <c r="C681" s="208" t="s">
        <v>2</v>
      </c>
      <c r="F681" s="3"/>
      <c r="R681" s="3"/>
    </row>
    <row r="682" spans="2:18">
      <c r="B682" s="3"/>
      <c r="C682" s="208" t="s">
        <v>2</v>
      </c>
      <c r="F682" s="3"/>
      <c r="R682" s="3"/>
    </row>
    <row r="683" spans="2:18">
      <c r="B683" s="3"/>
      <c r="C683" s="208" t="s">
        <v>2</v>
      </c>
      <c r="F683" s="3"/>
      <c r="R683" s="3"/>
    </row>
    <row r="684" spans="2:18">
      <c r="B684" s="3"/>
      <c r="C684" s="208" t="s">
        <v>2</v>
      </c>
      <c r="F684" s="3"/>
      <c r="R684" s="3"/>
    </row>
    <row r="685" spans="2:18">
      <c r="B685" s="3"/>
      <c r="C685" s="208" t="s">
        <v>2</v>
      </c>
      <c r="F685" s="3"/>
      <c r="R685" s="3"/>
    </row>
    <row r="686" spans="2:18">
      <c r="B686" s="3"/>
      <c r="C686" s="208" t="s">
        <v>2</v>
      </c>
      <c r="F686" s="3"/>
      <c r="R686" s="3"/>
    </row>
    <row r="687" spans="2:18">
      <c r="B687" s="3"/>
      <c r="C687" s="208" t="s">
        <v>2</v>
      </c>
      <c r="F687" s="3"/>
      <c r="R687" s="3"/>
    </row>
    <row r="688" spans="2:18">
      <c r="B688" s="3"/>
      <c r="C688" s="208" t="s">
        <v>2</v>
      </c>
      <c r="F688" s="3"/>
      <c r="R688" s="3"/>
    </row>
    <row r="689" spans="2:18">
      <c r="B689" s="3"/>
      <c r="C689" s="208" t="s">
        <v>2</v>
      </c>
      <c r="F689" s="3"/>
      <c r="R689" s="3"/>
    </row>
    <row r="690" spans="2:18">
      <c r="B690" s="3"/>
      <c r="C690" s="208" t="s">
        <v>2</v>
      </c>
      <c r="F690" s="3"/>
      <c r="R690" s="3"/>
    </row>
    <row r="691" spans="2:18">
      <c r="B691" s="3"/>
      <c r="C691" s="208" t="s">
        <v>2</v>
      </c>
      <c r="F691" s="3"/>
      <c r="R691" s="3"/>
    </row>
    <row r="692" spans="2:18">
      <c r="B692" s="3"/>
      <c r="C692" s="208" t="s">
        <v>2</v>
      </c>
      <c r="F692" s="3"/>
      <c r="R692" s="3"/>
    </row>
    <row r="693" spans="2:18">
      <c r="B693" s="3"/>
      <c r="C693" s="208" t="s">
        <v>2</v>
      </c>
      <c r="F693" s="3"/>
      <c r="R693" s="3"/>
    </row>
    <row r="694" spans="2:18">
      <c r="B694" s="3"/>
      <c r="C694" s="208" t="s">
        <v>2</v>
      </c>
      <c r="F694" s="3"/>
      <c r="R694" s="3"/>
    </row>
    <row r="695" spans="2:18">
      <c r="B695" s="3"/>
      <c r="C695" s="208" t="s">
        <v>2</v>
      </c>
      <c r="F695" s="3"/>
      <c r="R695" s="3"/>
    </row>
    <row r="696" spans="2:18">
      <c r="B696" s="3"/>
      <c r="C696" s="208" t="s">
        <v>2</v>
      </c>
      <c r="F696" s="3"/>
      <c r="R696" s="3"/>
    </row>
    <row r="697" spans="2:18">
      <c r="B697" s="3"/>
      <c r="C697" s="208" t="s">
        <v>2</v>
      </c>
      <c r="F697" s="3"/>
      <c r="R697" s="3"/>
    </row>
    <row r="698" spans="2:18">
      <c r="B698" s="3"/>
      <c r="C698" s="208" t="s">
        <v>2</v>
      </c>
      <c r="F698" s="3"/>
      <c r="R698" s="3"/>
    </row>
    <row r="699" spans="2:18">
      <c r="B699" s="3"/>
      <c r="C699" s="208" t="s">
        <v>2</v>
      </c>
      <c r="F699" s="3"/>
      <c r="R699" s="3"/>
    </row>
    <row r="700" spans="2:18">
      <c r="B700" s="3"/>
      <c r="C700" s="208" t="s">
        <v>2</v>
      </c>
      <c r="F700" s="3"/>
      <c r="R700" s="3"/>
    </row>
    <row r="701" spans="2:18">
      <c r="B701" s="3"/>
      <c r="C701" s="208" t="s">
        <v>2</v>
      </c>
      <c r="F701" s="3"/>
      <c r="R701" s="3"/>
    </row>
    <row r="702" spans="2:18">
      <c r="B702" s="3"/>
      <c r="C702" s="208" t="s">
        <v>2</v>
      </c>
      <c r="F702" s="3"/>
      <c r="R702" s="3"/>
    </row>
    <row r="703" spans="2:18">
      <c r="B703" s="3"/>
      <c r="C703" s="208" t="s">
        <v>2</v>
      </c>
      <c r="F703" s="3"/>
      <c r="R703" s="3"/>
    </row>
    <row r="704" spans="2:18">
      <c r="B704" s="3"/>
      <c r="C704" s="208" t="s">
        <v>2</v>
      </c>
      <c r="F704" s="3"/>
      <c r="R704" s="3"/>
    </row>
    <row r="705" spans="2:18">
      <c r="B705" s="3"/>
      <c r="C705" s="208" t="s">
        <v>2</v>
      </c>
      <c r="F705" s="3"/>
      <c r="R705" s="3"/>
    </row>
    <row r="706" spans="2:18">
      <c r="B706" s="3"/>
      <c r="C706" s="208" t="s">
        <v>2</v>
      </c>
      <c r="F706" s="3"/>
      <c r="R706" s="3"/>
    </row>
    <row r="707" spans="2:18">
      <c r="B707" s="3"/>
      <c r="C707" s="208" t="s">
        <v>2</v>
      </c>
      <c r="F707" s="3"/>
      <c r="R707" s="3"/>
    </row>
    <row r="708" spans="2:18">
      <c r="B708" s="3"/>
      <c r="C708" s="208" t="s">
        <v>2</v>
      </c>
      <c r="F708" s="3"/>
      <c r="R708" s="3"/>
    </row>
    <row r="709" spans="2:18">
      <c r="B709" s="3"/>
      <c r="C709" s="208" t="s">
        <v>2</v>
      </c>
      <c r="F709" s="3"/>
      <c r="R709" s="3"/>
    </row>
    <row r="710" spans="2:18">
      <c r="B710" s="3"/>
      <c r="C710" s="208" t="s">
        <v>2</v>
      </c>
      <c r="F710" s="3"/>
      <c r="R710" s="3"/>
    </row>
    <row r="711" spans="2:18">
      <c r="B711" s="3"/>
      <c r="C711" s="208" t="s">
        <v>2</v>
      </c>
      <c r="F711" s="3"/>
      <c r="R711" s="3"/>
    </row>
    <row r="712" spans="2:18">
      <c r="B712" s="3"/>
      <c r="C712" s="208" t="s">
        <v>2</v>
      </c>
      <c r="F712" s="3"/>
      <c r="R712" s="3"/>
    </row>
    <row r="713" spans="2:18">
      <c r="B713" s="3"/>
      <c r="C713" s="208" t="s">
        <v>2</v>
      </c>
      <c r="F713" s="3"/>
      <c r="R713" s="3"/>
    </row>
    <row r="714" spans="2:18">
      <c r="B714" s="3"/>
      <c r="C714" s="208" t="s">
        <v>2</v>
      </c>
      <c r="F714" s="3"/>
      <c r="R714" s="3"/>
    </row>
    <row r="715" spans="2:18">
      <c r="B715" s="3"/>
      <c r="C715" s="208" t="s">
        <v>2</v>
      </c>
      <c r="F715" s="3"/>
      <c r="R715" s="3"/>
    </row>
    <row r="716" spans="2:18">
      <c r="B716" s="3"/>
      <c r="C716" s="208" t="s">
        <v>2</v>
      </c>
      <c r="F716" s="3"/>
      <c r="R716" s="3"/>
    </row>
    <row r="717" spans="2:18">
      <c r="B717" s="3"/>
      <c r="C717" s="208" t="s">
        <v>2</v>
      </c>
      <c r="F717" s="3"/>
      <c r="R717" s="3"/>
    </row>
    <row r="718" spans="2:18">
      <c r="B718" s="3"/>
      <c r="C718" s="208" t="s">
        <v>2</v>
      </c>
      <c r="F718" s="3"/>
      <c r="R718" s="3"/>
    </row>
    <row r="719" spans="2:18">
      <c r="B719" s="3"/>
      <c r="C719" s="208" t="s">
        <v>2</v>
      </c>
      <c r="F719" s="3"/>
      <c r="R719" s="3"/>
    </row>
    <row r="720" spans="2:18">
      <c r="B720" s="3"/>
      <c r="C720" s="208" t="s">
        <v>2</v>
      </c>
      <c r="F720" s="3"/>
      <c r="R720" s="3"/>
    </row>
    <row r="721" spans="2:18">
      <c r="B721" s="3"/>
      <c r="C721" s="208" t="s">
        <v>2</v>
      </c>
      <c r="F721" s="3"/>
      <c r="R721" s="3"/>
    </row>
    <row r="722" spans="2:18">
      <c r="B722" s="3"/>
      <c r="C722" s="208" t="s">
        <v>2</v>
      </c>
      <c r="F722" s="3"/>
      <c r="R722" s="3"/>
    </row>
    <row r="723" spans="2:18">
      <c r="B723" s="3"/>
      <c r="C723" s="208" t="s">
        <v>2</v>
      </c>
      <c r="F723" s="3"/>
      <c r="R723" s="3"/>
    </row>
    <row r="724" spans="2:18">
      <c r="B724" s="3"/>
      <c r="C724" s="208" t="s">
        <v>2</v>
      </c>
      <c r="F724" s="3"/>
      <c r="R724" s="3"/>
    </row>
    <row r="725" spans="2:18">
      <c r="B725" s="3"/>
      <c r="C725" s="208" t="s">
        <v>2</v>
      </c>
      <c r="F725" s="3"/>
      <c r="R725" s="3"/>
    </row>
    <row r="726" spans="2:18">
      <c r="B726" s="3"/>
      <c r="C726" s="208" t="s">
        <v>2</v>
      </c>
      <c r="F726" s="3"/>
      <c r="R726" s="3"/>
    </row>
    <row r="727" spans="2:18">
      <c r="B727" s="3"/>
      <c r="C727" s="208" t="s">
        <v>2</v>
      </c>
      <c r="F727" s="3"/>
      <c r="R727" s="3"/>
    </row>
    <row r="728" spans="2:18">
      <c r="B728" s="3"/>
      <c r="C728" s="208" t="s">
        <v>2</v>
      </c>
      <c r="F728" s="3"/>
      <c r="R728" s="3"/>
    </row>
    <row r="729" spans="2:18">
      <c r="B729" s="3"/>
      <c r="C729" s="208" t="s">
        <v>2</v>
      </c>
      <c r="F729" s="3"/>
      <c r="R729" s="3"/>
    </row>
    <row r="730" spans="2:18">
      <c r="B730" s="3"/>
      <c r="C730" s="208" t="s">
        <v>2</v>
      </c>
      <c r="F730" s="3"/>
      <c r="R730" s="3"/>
    </row>
    <row r="731" spans="2:18">
      <c r="B731" s="3"/>
      <c r="C731" s="208" t="s">
        <v>2</v>
      </c>
      <c r="F731" s="3"/>
      <c r="R731" s="3"/>
    </row>
    <row r="732" spans="2:18">
      <c r="B732" s="3"/>
      <c r="C732" s="208" t="s">
        <v>2</v>
      </c>
      <c r="F732" s="3"/>
      <c r="R732" s="3"/>
    </row>
    <row r="733" spans="2:18">
      <c r="B733" s="3"/>
      <c r="C733" s="208" t="s">
        <v>2</v>
      </c>
      <c r="F733" s="3"/>
      <c r="R733" s="3"/>
    </row>
    <row r="734" spans="2:18">
      <c r="B734" s="3"/>
      <c r="C734" s="208" t="s">
        <v>2</v>
      </c>
      <c r="F734" s="3"/>
      <c r="R734" s="3"/>
    </row>
    <row r="735" spans="2:18">
      <c r="B735" s="3"/>
      <c r="C735" s="208" t="s">
        <v>2</v>
      </c>
      <c r="F735" s="3"/>
      <c r="R735" s="3"/>
    </row>
    <row r="736" spans="2:18">
      <c r="B736" s="3"/>
      <c r="C736" s="208" t="s">
        <v>2</v>
      </c>
      <c r="F736" s="3"/>
      <c r="R736" s="3"/>
    </row>
    <row r="737" spans="2:18">
      <c r="B737" s="3"/>
      <c r="C737" s="208" t="s">
        <v>2</v>
      </c>
      <c r="F737" s="3"/>
      <c r="R737" s="3"/>
    </row>
    <row r="738" spans="2:18">
      <c r="B738" s="3"/>
      <c r="C738" s="208" t="s">
        <v>2</v>
      </c>
      <c r="F738" s="3"/>
      <c r="R738" s="3"/>
    </row>
    <row r="739" spans="2:18">
      <c r="B739" s="3"/>
      <c r="C739" s="208" t="s">
        <v>2</v>
      </c>
      <c r="F739" s="3"/>
      <c r="R739" s="3"/>
    </row>
    <row r="740" spans="2:18">
      <c r="B740" s="3"/>
      <c r="C740" s="208" t="s">
        <v>2</v>
      </c>
      <c r="F740" s="3"/>
      <c r="R740" s="3"/>
    </row>
    <row r="741" spans="2:18">
      <c r="B741" s="3"/>
      <c r="C741" s="208" t="s">
        <v>2</v>
      </c>
      <c r="F741" s="3"/>
      <c r="R741" s="3"/>
    </row>
    <row r="742" spans="2:18">
      <c r="B742" s="3"/>
      <c r="C742" s="208" t="s">
        <v>2</v>
      </c>
      <c r="F742" s="3"/>
      <c r="R742" s="3"/>
    </row>
    <row r="743" spans="2:18">
      <c r="B743" s="3"/>
      <c r="C743" s="208" t="s">
        <v>2</v>
      </c>
      <c r="F743" s="3"/>
      <c r="R743" s="3"/>
    </row>
    <row r="744" spans="2:18">
      <c r="B744" s="3"/>
      <c r="C744" s="208" t="s">
        <v>2</v>
      </c>
      <c r="F744" s="3"/>
      <c r="R744" s="3"/>
    </row>
    <row r="745" spans="2:18">
      <c r="B745" s="3"/>
      <c r="C745" s="208" t="s">
        <v>2</v>
      </c>
      <c r="F745" s="3"/>
      <c r="R745" s="3"/>
    </row>
    <row r="746" spans="2:18">
      <c r="B746" s="3"/>
      <c r="C746" s="208" t="s">
        <v>2</v>
      </c>
      <c r="F746" s="3"/>
      <c r="R746" s="3"/>
    </row>
    <row r="747" spans="2:18">
      <c r="B747" s="3"/>
      <c r="C747" s="208" t="s">
        <v>2</v>
      </c>
      <c r="F747" s="3"/>
      <c r="R747" s="3"/>
    </row>
    <row r="748" spans="2:18">
      <c r="B748" s="3"/>
      <c r="C748" s="208" t="s">
        <v>2</v>
      </c>
      <c r="F748" s="3"/>
      <c r="R748" s="3"/>
    </row>
    <row r="749" spans="2:18">
      <c r="B749" s="3"/>
      <c r="C749" s="208" t="s">
        <v>2</v>
      </c>
      <c r="F749" s="3"/>
      <c r="R749" s="3"/>
    </row>
    <row r="750" spans="2:18">
      <c r="B750" s="3"/>
      <c r="C750" s="208" t="s">
        <v>2</v>
      </c>
      <c r="F750" s="3"/>
      <c r="R750" s="3"/>
    </row>
    <row r="751" spans="2:18">
      <c r="B751" s="3"/>
      <c r="C751" s="208" t="s">
        <v>2</v>
      </c>
      <c r="F751" s="3"/>
      <c r="R751" s="3"/>
    </row>
    <row r="752" spans="2:18">
      <c r="B752" s="3"/>
      <c r="C752" s="208" t="s">
        <v>2</v>
      </c>
      <c r="F752" s="3"/>
      <c r="R752" s="3"/>
    </row>
    <row r="753" spans="2:18">
      <c r="B753" s="3"/>
      <c r="C753" s="208" t="s">
        <v>2</v>
      </c>
      <c r="F753" s="3"/>
      <c r="R753" s="3"/>
    </row>
    <row r="754" spans="2:18">
      <c r="B754" s="3"/>
      <c r="C754" s="208" t="s">
        <v>2</v>
      </c>
      <c r="F754" s="3"/>
      <c r="R754" s="3"/>
    </row>
    <row r="755" spans="2:18">
      <c r="B755" s="3"/>
      <c r="C755" s="208" t="s">
        <v>2</v>
      </c>
      <c r="F755" s="3"/>
      <c r="R755" s="3"/>
    </row>
    <row r="756" spans="2:18">
      <c r="B756" s="3"/>
      <c r="C756" s="208" t="s">
        <v>2</v>
      </c>
      <c r="F756" s="3"/>
      <c r="R756" s="3"/>
    </row>
    <row r="757" spans="2:18">
      <c r="B757" s="3"/>
      <c r="C757" s="208" t="s">
        <v>2</v>
      </c>
      <c r="F757" s="3"/>
      <c r="R757" s="3"/>
    </row>
    <row r="758" spans="2:18">
      <c r="B758" s="3"/>
      <c r="C758" s="208" t="s">
        <v>2</v>
      </c>
      <c r="F758" s="3"/>
      <c r="R758" s="3"/>
    </row>
    <row r="759" spans="2:18">
      <c r="B759" s="3"/>
      <c r="C759" s="208" t="s">
        <v>2</v>
      </c>
      <c r="F759" s="3"/>
      <c r="R759" s="3"/>
    </row>
    <row r="760" spans="2:18">
      <c r="B760" s="3"/>
      <c r="C760" s="208" t="s">
        <v>2</v>
      </c>
      <c r="F760" s="3"/>
      <c r="R760" s="3"/>
    </row>
    <row r="761" spans="2:18">
      <c r="B761" s="3"/>
      <c r="C761" s="208" t="s">
        <v>2</v>
      </c>
      <c r="F761" s="3"/>
      <c r="R761" s="3"/>
    </row>
    <row r="762" spans="2:18">
      <c r="B762" s="3"/>
      <c r="C762" s="208" t="s">
        <v>2</v>
      </c>
      <c r="F762" s="3"/>
      <c r="R762" s="3"/>
    </row>
    <row r="763" spans="2:18">
      <c r="B763" s="3"/>
      <c r="C763" s="208" t="s">
        <v>2</v>
      </c>
      <c r="F763" s="3"/>
      <c r="R763" s="3"/>
    </row>
    <row r="764" spans="2:18">
      <c r="B764" s="3"/>
      <c r="C764" s="208" t="s">
        <v>2</v>
      </c>
      <c r="F764" s="3"/>
      <c r="R764" s="3"/>
    </row>
    <row r="765" spans="2:18">
      <c r="B765" s="3"/>
      <c r="C765" s="208" t="s">
        <v>2</v>
      </c>
      <c r="F765" s="3"/>
      <c r="R765" s="3"/>
    </row>
    <row r="766" spans="2:18">
      <c r="B766" s="3"/>
      <c r="C766" s="208" t="s">
        <v>2</v>
      </c>
      <c r="F766" s="3"/>
      <c r="R766" s="3"/>
    </row>
    <row r="767" spans="2:18">
      <c r="B767" s="3"/>
      <c r="C767" s="208" t="s">
        <v>2</v>
      </c>
      <c r="F767" s="3"/>
      <c r="R767" s="3"/>
    </row>
    <row r="768" spans="2:18">
      <c r="B768" s="3"/>
      <c r="C768" s="208" t="s">
        <v>2</v>
      </c>
      <c r="F768" s="3"/>
      <c r="R768" s="3"/>
    </row>
    <row r="769" spans="2:18">
      <c r="B769" s="3"/>
      <c r="C769" s="208" t="s">
        <v>2</v>
      </c>
      <c r="F769" s="3"/>
      <c r="R769" s="3"/>
    </row>
    <row r="770" spans="2:18">
      <c r="B770" s="3"/>
      <c r="C770" s="208" t="s">
        <v>2</v>
      </c>
      <c r="F770" s="3"/>
      <c r="R770" s="3"/>
    </row>
    <row r="771" spans="2:18">
      <c r="B771" s="3"/>
      <c r="C771" s="208" t="s">
        <v>2</v>
      </c>
      <c r="F771" s="3"/>
      <c r="R771" s="3"/>
    </row>
    <row r="772" spans="2:18">
      <c r="B772" s="3"/>
      <c r="C772" s="208" t="s">
        <v>2</v>
      </c>
      <c r="F772" s="3"/>
      <c r="R772" s="3"/>
    </row>
    <row r="773" spans="2:18">
      <c r="B773" s="3"/>
      <c r="C773" s="208" t="s">
        <v>2</v>
      </c>
      <c r="F773" s="3"/>
      <c r="R773" s="3"/>
    </row>
    <row r="774" spans="2:18">
      <c r="B774" s="3"/>
      <c r="C774" s="208" t="s">
        <v>2</v>
      </c>
      <c r="F774" s="3"/>
      <c r="R774" s="3"/>
    </row>
    <row r="775" spans="2:18">
      <c r="B775" s="3"/>
      <c r="C775" s="208" t="s">
        <v>2</v>
      </c>
      <c r="F775" s="3"/>
      <c r="R775" s="3"/>
    </row>
    <row r="776" spans="2:18">
      <c r="B776" s="3"/>
      <c r="C776" s="208" t="s">
        <v>2</v>
      </c>
      <c r="F776" s="3"/>
      <c r="R776" s="3"/>
    </row>
    <row r="777" spans="2:18">
      <c r="B777" s="3"/>
      <c r="C777" s="208" t="s">
        <v>2</v>
      </c>
      <c r="F777" s="3"/>
      <c r="R777" s="3"/>
    </row>
    <row r="778" spans="2:18">
      <c r="B778" s="3"/>
      <c r="C778" s="208" t="s">
        <v>2</v>
      </c>
      <c r="F778" s="3"/>
      <c r="R778" s="3"/>
    </row>
    <row r="779" spans="2:18">
      <c r="B779" s="3"/>
      <c r="C779" s="208" t="s">
        <v>2</v>
      </c>
      <c r="F779" s="3"/>
      <c r="R779" s="3"/>
    </row>
    <row r="780" spans="2:18">
      <c r="B780" s="3"/>
      <c r="C780" s="208" t="s">
        <v>2</v>
      </c>
      <c r="F780" s="3"/>
      <c r="R780" s="3"/>
    </row>
    <row r="781" spans="2:18">
      <c r="B781" s="3"/>
      <c r="C781" s="208" t="s">
        <v>2</v>
      </c>
      <c r="F781" s="3"/>
      <c r="R781" s="3"/>
    </row>
    <row r="782" spans="2:18">
      <c r="B782" s="3"/>
      <c r="C782" s="208" t="s">
        <v>2</v>
      </c>
      <c r="F782" s="3"/>
      <c r="R782" s="3"/>
    </row>
    <row r="783" spans="2:18">
      <c r="B783" s="3"/>
      <c r="C783" s="208" t="s">
        <v>2</v>
      </c>
      <c r="F783" s="3"/>
      <c r="R783" s="3"/>
    </row>
    <row r="784" spans="2:18">
      <c r="B784" s="3"/>
      <c r="C784" s="208" t="s">
        <v>2</v>
      </c>
      <c r="F784" s="3"/>
      <c r="R784" s="3"/>
    </row>
    <row r="785" spans="2:18">
      <c r="B785" s="3"/>
      <c r="C785" s="208" t="s">
        <v>2</v>
      </c>
      <c r="F785" s="3"/>
      <c r="R785" s="3"/>
    </row>
    <row r="786" spans="2:18">
      <c r="B786" s="3"/>
      <c r="C786" s="208" t="s">
        <v>2</v>
      </c>
      <c r="F786" s="3"/>
      <c r="R786" s="3"/>
    </row>
    <row r="787" spans="2:18">
      <c r="B787" s="3"/>
      <c r="C787" s="208" t="s">
        <v>2</v>
      </c>
      <c r="F787" s="3"/>
      <c r="R787" s="3"/>
    </row>
    <row r="788" spans="2:18">
      <c r="B788" s="3"/>
      <c r="C788" s="208" t="s">
        <v>2</v>
      </c>
      <c r="F788" s="3"/>
      <c r="R788" s="3"/>
    </row>
    <row r="789" spans="2:18">
      <c r="B789" s="3"/>
      <c r="C789" s="208" t="s">
        <v>2</v>
      </c>
      <c r="F789" s="3"/>
      <c r="R789" s="3"/>
    </row>
    <row r="790" spans="2:18">
      <c r="B790" s="3"/>
      <c r="C790" s="208" t="s">
        <v>2</v>
      </c>
      <c r="F790" s="3"/>
      <c r="R790" s="3"/>
    </row>
    <row r="791" spans="2:18">
      <c r="B791" s="3"/>
      <c r="C791" s="208" t="s">
        <v>2</v>
      </c>
      <c r="F791" s="3"/>
      <c r="R791" s="3"/>
    </row>
    <row r="792" spans="2:18">
      <c r="B792" s="3"/>
      <c r="C792" s="208" t="s">
        <v>2</v>
      </c>
      <c r="F792" s="3"/>
      <c r="R792" s="3"/>
    </row>
    <row r="793" spans="2:18">
      <c r="B793" s="3"/>
      <c r="C793" s="208" t="s">
        <v>2</v>
      </c>
      <c r="F793" s="3"/>
      <c r="R793" s="3"/>
    </row>
    <row r="794" spans="2:18">
      <c r="B794" s="3"/>
      <c r="C794" s="208" t="s">
        <v>2</v>
      </c>
      <c r="F794" s="3"/>
      <c r="R794" s="3"/>
    </row>
    <row r="795" spans="2:18">
      <c r="B795" s="3"/>
      <c r="C795" s="208" t="s">
        <v>2</v>
      </c>
      <c r="F795" s="3"/>
      <c r="R795" s="3"/>
    </row>
    <row r="796" spans="2:18">
      <c r="B796" s="3"/>
      <c r="C796" s="208" t="s">
        <v>2</v>
      </c>
      <c r="F796" s="3"/>
      <c r="R796" s="3"/>
    </row>
    <row r="797" spans="2:18">
      <c r="B797" s="3"/>
      <c r="C797" s="208" t="s">
        <v>2</v>
      </c>
      <c r="F797" s="3"/>
      <c r="R797" s="3"/>
    </row>
    <row r="798" spans="2:18">
      <c r="B798" s="3"/>
      <c r="C798" s="208" t="s">
        <v>2</v>
      </c>
      <c r="F798" s="3"/>
      <c r="R798" s="3"/>
    </row>
    <row r="799" spans="2:18">
      <c r="B799" s="3"/>
      <c r="C799" s="208" t="s">
        <v>2</v>
      </c>
      <c r="F799" s="3"/>
      <c r="R799" s="3"/>
    </row>
    <row r="800" spans="2:18">
      <c r="B800" s="3"/>
      <c r="C800" s="208" t="s">
        <v>2</v>
      </c>
      <c r="F800" s="3"/>
      <c r="R800" s="3"/>
    </row>
    <row r="801" spans="2:18">
      <c r="B801" s="3"/>
      <c r="C801" s="208" t="s">
        <v>2</v>
      </c>
      <c r="F801" s="3"/>
      <c r="R801" s="3"/>
    </row>
    <row r="802" spans="2:18">
      <c r="B802" s="3"/>
      <c r="C802" s="208" t="s">
        <v>2</v>
      </c>
      <c r="F802" s="3"/>
      <c r="R802" s="3"/>
    </row>
    <row r="803" spans="2:18">
      <c r="B803" s="3"/>
      <c r="C803" s="208" t="s">
        <v>2</v>
      </c>
      <c r="F803" s="3"/>
      <c r="R803" s="3"/>
    </row>
    <row r="804" spans="2:18">
      <c r="B804" s="3"/>
      <c r="C804" s="208" t="s">
        <v>2</v>
      </c>
      <c r="F804" s="3"/>
      <c r="R804" s="3"/>
    </row>
    <row r="805" spans="2:18">
      <c r="B805" s="3"/>
      <c r="C805" s="208" t="s">
        <v>2</v>
      </c>
      <c r="F805" s="3"/>
      <c r="R805" s="3"/>
    </row>
    <row r="806" spans="2:18">
      <c r="B806" s="3"/>
      <c r="C806" s="208" t="s">
        <v>2</v>
      </c>
      <c r="F806" s="3"/>
      <c r="R806" s="3"/>
    </row>
    <row r="807" spans="2:18">
      <c r="B807" s="3"/>
      <c r="C807" s="208" t="s">
        <v>2</v>
      </c>
      <c r="F807" s="3"/>
      <c r="R807" s="3"/>
    </row>
    <row r="808" spans="2:18">
      <c r="B808" s="3"/>
      <c r="C808" s="208" t="s">
        <v>2</v>
      </c>
      <c r="F808" s="3"/>
      <c r="R808" s="3"/>
    </row>
    <row r="809" spans="2:18">
      <c r="B809" s="3"/>
      <c r="C809" s="208" t="s">
        <v>2</v>
      </c>
      <c r="F809" s="3"/>
      <c r="R809" s="3"/>
    </row>
    <row r="810" spans="2:18">
      <c r="B810" s="3"/>
      <c r="C810" s="208" t="s">
        <v>2</v>
      </c>
      <c r="F810" s="3"/>
      <c r="R810" s="3"/>
    </row>
    <row r="811" spans="2:18">
      <c r="B811" s="3"/>
      <c r="C811" s="208" t="s">
        <v>2</v>
      </c>
      <c r="F811" s="3"/>
      <c r="R811" s="3"/>
    </row>
    <row r="812" spans="2:18">
      <c r="B812" s="3"/>
      <c r="C812" s="208" t="s">
        <v>2</v>
      </c>
      <c r="F812" s="3"/>
      <c r="R812" s="3"/>
    </row>
    <row r="813" spans="2:18">
      <c r="B813" s="3"/>
      <c r="C813" s="208" t="s">
        <v>2</v>
      </c>
      <c r="F813" s="3"/>
      <c r="R813" s="3"/>
    </row>
    <row r="814" spans="2:18">
      <c r="B814" s="3"/>
      <c r="C814" s="208" t="s">
        <v>2</v>
      </c>
      <c r="F814" s="3"/>
      <c r="R814" s="3"/>
    </row>
    <row r="815" spans="2:18">
      <c r="B815" s="3"/>
      <c r="C815" s="208" t="s">
        <v>2</v>
      </c>
      <c r="F815" s="3"/>
      <c r="R815" s="3"/>
    </row>
    <row r="816" spans="2:18">
      <c r="B816" s="3"/>
      <c r="C816" s="208" t="s">
        <v>2</v>
      </c>
      <c r="F816" s="3"/>
      <c r="R816" s="3"/>
    </row>
    <row r="817" spans="2:18">
      <c r="B817" s="3"/>
      <c r="C817" s="208" t="s">
        <v>2</v>
      </c>
      <c r="F817" s="3"/>
      <c r="R817" s="3"/>
    </row>
    <row r="818" spans="2:18">
      <c r="B818" s="3"/>
      <c r="C818" s="208" t="s">
        <v>2</v>
      </c>
      <c r="F818" s="3"/>
      <c r="R818" s="3"/>
    </row>
    <row r="819" spans="2:18">
      <c r="B819" s="3"/>
      <c r="C819" s="208" t="s">
        <v>2</v>
      </c>
      <c r="F819" s="3"/>
      <c r="R819" s="3"/>
    </row>
    <row r="820" spans="2:18">
      <c r="B820" s="3"/>
      <c r="C820" s="208" t="s">
        <v>2</v>
      </c>
      <c r="F820" s="3"/>
      <c r="R820" s="3"/>
    </row>
    <row r="821" spans="2:18">
      <c r="B821" s="3"/>
      <c r="C821" s="208" t="s">
        <v>2</v>
      </c>
      <c r="F821" s="3"/>
      <c r="R821" s="3"/>
    </row>
    <row r="822" spans="2:18">
      <c r="B822" s="3"/>
      <c r="C822" s="208" t="s">
        <v>2</v>
      </c>
      <c r="F822" s="3"/>
      <c r="R822" s="3"/>
    </row>
    <row r="823" spans="2:18">
      <c r="B823" s="3"/>
      <c r="C823" s="208" t="s">
        <v>2</v>
      </c>
      <c r="F823" s="3"/>
      <c r="R823" s="3"/>
    </row>
    <row r="824" spans="2:18">
      <c r="B824" s="3"/>
      <c r="C824" s="208" t="s">
        <v>2</v>
      </c>
      <c r="F824" s="3"/>
      <c r="R824" s="3"/>
    </row>
    <row r="825" spans="2:18">
      <c r="B825" s="3"/>
      <c r="C825" s="208" t="s">
        <v>2</v>
      </c>
      <c r="F825" s="3"/>
      <c r="R825" s="3"/>
    </row>
    <row r="826" spans="2:18">
      <c r="B826" s="3"/>
      <c r="C826" s="208" t="s">
        <v>2</v>
      </c>
      <c r="F826" s="3"/>
      <c r="R826" s="3"/>
    </row>
    <row r="827" spans="2:18">
      <c r="B827" s="3"/>
      <c r="C827" s="208" t="s">
        <v>2</v>
      </c>
      <c r="F827" s="3"/>
      <c r="R827" s="3"/>
    </row>
    <row r="828" spans="2:18">
      <c r="B828" s="3"/>
      <c r="C828" s="208" t="s">
        <v>2</v>
      </c>
      <c r="F828" s="3"/>
      <c r="R828" s="3"/>
    </row>
    <row r="829" spans="2:18">
      <c r="B829" s="3"/>
      <c r="C829" s="208" t="s">
        <v>2</v>
      </c>
      <c r="F829" s="3"/>
      <c r="R829" s="3"/>
    </row>
    <row r="830" spans="2:18">
      <c r="B830" s="3"/>
      <c r="C830" s="208" t="s">
        <v>2</v>
      </c>
      <c r="F830" s="3"/>
      <c r="R830" s="3"/>
    </row>
    <row r="831" spans="2:18">
      <c r="B831" s="3"/>
      <c r="C831" s="208" t="s">
        <v>2</v>
      </c>
      <c r="F831" s="3"/>
      <c r="R831" s="3"/>
    </row>
    <row r="832" spans="2:18">
      <c r="B832" s="3"/>
      <c r="C832" s="208" t="s">
        <v>2</v>
      </c>
      <c r="F832" s="3"/>
      <c r="R832" s="3"/>
    </row>
    <row r="833" spans="2:18">
      <c r="B833" s="3"/>
      <c r="C833" s="208" t="s">
        <v>2</v>
      </c>
      <c r="F833" s="3"/>
      <c r="R833" s="3"/>
    </row>
    <row r="834" spans="2:18">
      <c r="B834" s="3"/>
      <c r="C834" s="208" t="s">
        <v>2</v>
      </c>
      <c r="F834" s="3"/>
      <c r="R834" s="3"/>
    </row>
    <row r="835" spans="2:18">
      <c r="B835" s="3"/>
      <c r="C835" s="208" t="s">
        <v>2</v>
      </c>
      <c r="F835" s="3"/>
      <c r="R835" s="3"/>
    </row>
    <row r="836" spans="2:18">
      <c r="B836" s="3"/>
      <c r="C836" s="208" t="s">
        <v>2</v>
      </c>
      <c r="F836" s="3"/>
      <c r="R836" s="3"/>
    </row>
    <row r="837" spans="2:18">
      <c r="B837" s="3"/>
      <c r="C837" s="208" t="s">
        <v>2</v>
      </c>
      <c r="F837" s="3"/>
      <c r="R837" s="3"/>
    </row>
    <row r="838" spans="2:18">
      <c r="B838" s="3"/>
      <c r="C838" s="208" t="s">
        <v>2</v>
      </c>
      <c r="F838" s="3"/>
      <c r="R838" s="3"/>
    </row>
    <row r="839" spans="2:18">
      <c r="B839" s="3"/>
      <c r="C839" s="208" t="s">
        <v>2</v>
      </c>
      <c r="F839" s="3"/>
      <c r="R839" s="3"/>
    </row>
    <row r="840" spans="2:18">
      <c r="B840" s="3"/>
      <c r="C840" s="208" t="s">
        <v>2</v>
      </c>
      <c r="F840" s="3"/>
      <c r="R840" s="3"/>
    </row>
    <row r="841" spans="2:18">
      <c r="B841" s="3"/>
      <c r="C841" s="208" t="s">
        <v>2</v>
      </c>
      <c r="F841" s="3"/>
      <c r="R841" s="3"/>
    </row>
    <row r="842" spans="2:18">
      <c r="B842" s="3"/>
      <c r="C842" s="208" t="s">
        <v>2</v>
      </c>
      <c r="F842" s="3"/>
      <c r="R842" s="3"/>
    </row>
    <row r="843" spans="2:18">
      <c r="B843" s="3"/>
      <c r="C843" s="208" t="s">
        <v>2</v>
      </c>
      <c r="F843" s="3"/>
      <c r="R843" s="3"/>
    </row>
    <row r="844" spans="2:18">
      <c r="B844" s="3"/>
      <c r="C844" s="208" t="s">
        <v>2</v>
      </c>
      <c r="F844" s="3"/>
      <c r="R844" s="3"/>
    </row>
    <row r="845" spans="2:18">
      <c r="B845" s="3"/>
      <c r="C845" s="208" t="s">
        <v>2</v>
      </c>
      <c r="F845" s="3"/>
      <c r="R845" s="3"/>
    </row>
    <row r="846" spans="2:18">
      <c r="B846" s="3"/>
      <c r="C846" s="208" t="s">
        <v>2</v>
      </c>
      <c r="F846" s="3"/>
      <c r="R846" s="3"/>
    </row>
    <row r="847" spans="2:18">
      <c r="B847" s="3"/>
      <c r="C847" s="208" t="s">
        <v>2</v>
      </c>
      <c r="F847" s="3"/>
      <c r="R847" s="3"/>
    </row>
    <row r="848" spans="2:18">
      <c r="B848" s="3"/>
      <c r="C848" s="208" t="s">
        <v>2</v>
      </c>
      <c r="F848" s="3"/>
      <c r="R848" s="3"/>
    </row>
    <row r="849" spans="2:18">
      <c r="B849" s="3"/>
      <c r="C849" s="208" t="s">
        <v>2</v>
      </c>
      <c r="F849" s="3"/>
      <c r="R849" s="3"/>
    </row>
    <row r="850" spans="2:18">
      <c r="B850" s="3"/>
      <c r="C850" s="208" t="s">
        <v>2</v>
      </c>
      <c r="F850" s="3"/>
      <c r="R850" s="3"/>
    </row>
    <row r="851" spans="2:18">
      <c r="B851" s="3"/>
      <c r="C851" s="208" t="s">
        <v>2</v>
      </c>
      <c r="F851" s="3"/>
      <c r="R851" s="3"/>
    </row>
    <row r="852" spans="2:18">
      <c r="B852" s="3"/>
      <c r="C852" s="208" t="s">
        <v>2</v>
      </c>
      <c r="F852" s="3"/>
      <c r="R852" s="3"/>
    </row>
    <row r="853" spans="2:18">
      <c r="B853" s="3"/>
      <c r="C853" s="208" t="s">
        <v>2</v>
      </c>
      <c r="F853" s="3"/>
      <c r="R853" s="3"/>
    </row>
    <row r="854" spans="2:18">
      <c r="B854" s="3"/>
      <c r="C854" s="208" t="s">
        <v>2</v>
      </c>
      <c r="F854" s="3"/>
      <c r="R854" s="3"/>
    </row>
    <row r="855" spans="2:18">
      <c r="B855" s="3"/>
      <c r="C855" s="208" t="s">
        <v>2</v>
      </c>
      <c r="F855" s="3"/>
      <c r="R855" s="3"/>
    </row>
    <row r="856" spans="2:18">
      <c r="B856" s="3"/>
      <c r="C856" s="208" t="s">
        <v>2</v>
      </c>
      <c r="F856" s="3"/>
      <c r="R856" s="3"/>
    </row>
    <row r="857" spans="2:18">
      <c r="B857" s="3"/>
      <c r="C857" s="208" t="s">
        <v>2</v>
      </c>
      <c r="F857" s="3"/>
      <c r="R857" s="3"/>
    </row>
    <row r="858" spans="2:18">
      <c r="B858" s="3"/>
      <c r="C858" s="208" t="s">
        <v>2</v>
      </c>
      <c r="F858" s="3"/>
      <c r="R858" s="3"/>
    </row>
    <row r="859" spans="2:18">
      <c r="B859" s="3"/>
      <c r="C859" s="208" t="s">
        <v>2</v>
      </c>
      <c r="F859" s="3"/>
      <c r="R859" s="3"/>
    </row>
    <row r="860" spans="2:18">
      <c r="B860" s="3"/>
      <c r="C860" s="208" t="s">
        <v>2</v>
      </c>
      <c r="F860" s="3"/>
      <c r="R860" s="3"/>
    </row>
    <row r="861" spans="2:18">
      <c r="B861" s="3"/>
      <c r="C861" s="208" t="s">
        <v>2</v>
      </c>
      <c r="F861" s="3"/>
      <c r="R861" s="3"/>
    </row>
    <row r="862" spans="2:18">
      <c r="B862" s="3"/>
      <c r="C862" s="208" t="s">
        <v>2</v>
      </c>
      <c r="F862" s="3"/>
      <c r="R862" s="3"/>
    </row>
    <row r="863" spans="2:18">
      <c r="B863" s="3"/>
      <c r="C863" s="208" t="s">
        <v>2</v>
      </c>
      <c r="F863" s="3"/>
      <c r="R863" s="3"/>
    </row>
    <row r="864" spans="2:18">
      <c r="B864" s="3"/>
      <c r="C864" s="208" t="s">
        <v>2</v>
      </c>
      <c r="F864" s="3"/>
      <c r="R864" s="3"/>
    </row>
    <row r="865" spans="2:18">
      <c r="B865" s="3"/>
      <c r="C865" s="208" t="s">
        <v>2</v>
      </c>
      <c r="F865" s="3"/>
      <c r="R865" s="3"/>
    </row>
    <row r="866" spans="2:18">
      <c r="B866" s="3"/>
      <c r="C866" s="208" t="s">
        <v>2</v>
      </c>
      <c r="F866" s="3"/>
      <c r="R866" s="3"/>
    </row>
    <row r="867" spans="2:18">
      <c r="B867" s="3"/>
      <c r="C867" s="208" t="s">
        <v>2</v>
      </c>
      <c r="F867" s="3"/>
      <c r="R867" s="3"/>
    </row>
    <row r="868" spans="2:18">
      <c r="B868" s="3"/>
      <c r="C868" s="208" t="s">
        <v>2</v>
      </c>
      <c r="F868" s="3"/>
      <c r="R868" s="3"/>
    </row>
    <row r="869" spans="2:18">
      <c r="B869" s="3"/>
      <c r="C869" s="208" t="s">
        <v>2</v>
      </c>
      <c r="F869" s="3"/>
      <c r="R869" s="3"/>
    </row>
    <row r="870" spans="2:18">
      <c r="B870" s="3"/>
      <c r="C870" s="208" t="s">
        <v>2</v>
      </c>
      <c r="F870" s="3"/>
      <c r="R870" s="3"/>
    </row>
    <row r="871" spans="2:18">
      <c r="B871" s="3"/>
      <c r="C871" s="208" t="s">
        <v>2</v>
      </c>
      <c r="F871" s="3"/>
      <c r="R871" s="3"/>
    </row>
    <row r="872" spans="2:18">
      <c r="B872" s="3"/>
      <c r="C872" s="208" t="s">
        <v>2</v>
      </c>
      <c r="F872" s="3"/>
      <c r="R872" s="3"/>
    </row>
    <row r="873" spans="2:18">
      <c r="B873" s="3"/>
      <c r="C873" s="208" t="s">
        <v>2</v>
      </c>
      <c r="F873" s="3"/>
      <c r="R873" s="3"/>
    </row>
    <row r="874" spans="2:18">
      <c r="B874" s="3"/>
      <c r="C874" s="208" t="s">
        <v>2</v>
      </c>
      <c r="F874" s="3"/>
      <c r="R874" s="3"/>
    </row>
    <row r="875" spans="2:18">
      <c r="B875" s="3"/>
      <c r="C875" s="208" t="s">
        <v>2</v>
      </c>
      <c r="F875" s="3"/>
      <c r="R875" s="3"/>
    </row>
    <row r="876" spans="2:18">
      <c r="B876" s="3"/>
      <c r="C876" s="208" t="s">
        <v>2</v>
      </c>
      <c r="F876" s="3"/>
      <c r="R876" s="3"/>
    </row>
    <row r="877" spans="2:18">
      <c r="B877" s="3"/>
      <c r="C877" s="208" t="s">
        <v>2</v>
      </c>
      <c r="F877" s="3"/>
      <c r="R877" s="3"/>
    </row>
    <row r="878" spans="2:18">
      <c r="B878" s="3"/>
      <c r="C878" s="208" t="s">
        <v>2</v>
      </c>
      <c r="F878" s="3"/>
      <c r="R878" s="3"/>
    </row>
    <row r="879" spans="2:18">
      <c r="B879" s="3"/>
      <c r="C879" s="208" t="s">
        <v>2</v>
      </c>
      <c r="F879" s="3"/>
      <c r="R879" s="3"/>
    </row>
    <row r="880" spans="2:18">
      <c r="B880" s="3"/>
      <c r="C880" s="208" t="s">
        <v>2</v>
      </c>
      <c r="F880" s="3"/>
      <c r="R880" s="3"/>
    </row>
    <row r="881" spans="2:18">
      <c r="B881" s="3"/>
      <c r="C881" s="208" t="s">
        <v>2</v>
      </c>
      <c r="F881" s="3"/>
      <c r="R881" s="3"/>
    </row>
    <row r="882" spans="2:18">
      <c r="B882" s="3"/>
      <c r="C882" s="208" t="s">
        <v>2</v>
      </c>
      <c r="F882" s="3"/>
      <c r="R882" s="3"/>
    </row>
    <row r="883" spans="2:18">
      <c r="B883" s="3"/>
      <c r="C883" s="208" t="s">
        <v>2</v>
      </c>
      <c r="F883" s="3"/>
      <c r="R883" s="3"/>
    </row>
    <row r="884" spans="2:18">
      <c r="B884" s="3"/>
      <c r="C884" s="208" t="s">
        <v>2</v>
      </c>
      <c r="F884" s="3"/>
      <c r="R884" s="3"/>
    </row>
    <row r="885" spans="2:18">
      <c r="B885" s="3"/>
      <c r="C885" s="208" t="s">
        <v>2</v>
      </c>
      <c r="F885" s="3"/>
      <c r="R885" s="3"/>
    </row>
    <row r="886" spans="2:18">
      <c r="B886" s="3"/>
      <c r="C886" s="208" t="s">
        <v>2</v>
      </c>
      <c r="F886" s="3"/>
      <c r="R886" s="3"/>
    </row>
    <row r="887" spans="2:18">
      <c r="B887" s="3"/>
      <c r="C887" s="208" t="s">
        <v>2</v>
      </c>
      <c r="F887" s="3"/>
      <c r="R887" s="3"/>
    </row>
    <row r="888" spans="2:18">
      <c r="B888" s="3"/>
      <c r="C888" s="208" t="s">
        <v>2</v>
      </c>
      <c r="F888" s="3"/>
      <c r="R888" s="3"/>
    </row>
    <row r="889" spans="2:18">
      <c r="B889" s="3"/>
      <c r="C889" s="208" t="s">
        <v>2</v>
      </c>
      <c r="F889" s="3"/>
      <c r="R889" s="3"/>
    </row>
    <row r="890" spans="2:18">
      <c r="B890" s="3"/>
      <c r="C890" s="208" t="s">
        <v>2</v>
      </c>
      <c r="F890" s="3"/>
      <c r="R890" s="3"/>
    </row>
    <row r="891" spans="2:18">
      <c r="B891" s="3"/>
      <c r="C891" s="208" t="s">
        <v>2</v>
      </c>
      <c r="F891" s="3"/>
      <c r="R891" s="3"/>
    </row>
    <row r="892" spans="2:18">
      <c r="B892" s="3"/>
      <c r="C892" s="208" t="s">
        <v>2</v>
      </c>
      <c r="F892" s="3"/>
      <c r="R892" s="3"/>
    </row>
    <row r="893" spans="2:18">
      <c r="B893" s="3"/>
      <c r="C893" s="208" t="s">
        <v>2</v>
      </c>
      <c r="F893" s="3"/>
      <c r="R893" s="3"/>
    </row>
    <row r="894" spans="2:18">
      <c r="B894" s="3"/>
      <c r="C894" s="208" t="s">
        <v>2</v>
      </c>
      <c r="F894" s="3"/>
      <c r="R894" s="3"/>
    </row>
    <row r="895" spans="2:18">
      <c r="B895" s="3"/>
      <c r="C895" s="208" t="s">
        <v>2</v>
      </c>
      <c r="F895" s="3"/>
      <c r="R895" s="3"/>
    </row>
    <row r="896" spans="2:18">
      <c r="B896" s="3"/>
      <c r="C896" s="208" t="s">
        <v>2</v>
      </c>
      <c r="F896" s="3"/>
      <c r="R896" s="3"/>
    </row>
    <row r="897" spans="2:18">
      <c r="B897" s="3"/>
      <c r="C897" s="208" t="s">
        <v>2</v>
      </c>
      <c r="F897" s="3"/>
      <c r="R897" s="3"/>
    </row>
    <row r="898" spans="2:18">
      <c r="B898" s="3"/>
      <c r="C898" s="208" t="s">
        <v>2</v>
      </c>
      <c r="F898" s="3"/>
      <c r="R898" s="3"/>
    </row>
    <row r="899" spans="2:18">
      <c r="B899" s="3"/>
      <c r="C899" s="208" t="s">
        <v>2</v>
      </c>
      <c r="F899" s="3"/>
      <c r="R899" s="3"/>
    </row>
    <row r="900" spans="2:18">
      <c r="B900" s="3"/>
      <c r="C900" s="208" t="s">
        <v>2</v>
      </c>
      <c r="F900" s="3"/>
      <c r="R900" s="3"/>
    </row>
    <row r="901" spans="2:18">
      <c r="B901" s="3"/>
      <c r="C901" s="208" t="s">
        <v>2</v>
      </c>
      <c r="F901" s="3"/>
      <c r="R901" s="3"/>
    </row>
    <row r="902" spans="2:18">
      <c r="B902" s="3"/>
      <c r="C902" s="208" t="s">
        <v>2</v>
      </c>
      <c r="F902" s="3"/>
      <c r="R902" s="3"/>
    </row>
    <row r="903" spans="2:18">
      <c r="B903" s="3"/>
      <c r="C903" s="208" t="s">
        <v>2</v>
      </c>
      <c r="F903" s="3"/>
      <c r="R903" s="3"/>
    </row>
    <row r="904" spans="2:18">
      <c r="B904" s="3"/>
      <c r="C904" s="208" t="s">
        <v>2</v>
      </c>
      <c r="F904" s="3"/>
      <c r="R904" s="3"/>
    </row>
    <row r="905" spans="2:18">
      <c r="B905" s="3"/>
      <c r="C905" s="208" t="s">
        <v>2</v>
      </c>
      <c r="F905" s="3"/>
      <c r="R905" s="3"/>
    </row>
    <row r="906" spans="2:18">
      <c r="B906" s="3"/>
      <c r="C906" s="208" t="s">
        <v>2</v>
      </c>
      <c r="F906" s="3"/>
      <c r="R906" s="3"/>
    </row>
    <row r="907" spans="2:18">
      <c r="B907" s="3"/>
      <c r="C907" s="208" t="s">
        <v>2</v>
      </c>
      <c r="F907" s="3"/>
      <c r="R907" s="3"/>
    </row>
    <row r="908" spans="2:18">
      <c r="B908" s="3"/>
      <c r="C908" s="208" t="s">
        <v>2</v>
      </c>
      <c r="F908" s="3"/>
      <c r="R908" s="3"/>
    </row>
    <row r="909" spans="2:18">
      <c r="B909" s="3"/>
      <c r="C909" s="208" t="s">
        <v>2</v>
      </c>
      <c r="F909" s="3"/>
      <c r="R909" s="3"/>
    </row>
    <row r="910" spans="2:18">
      <c r="B910" s="3"/>
      <c r="C910" s="208" t="s">
        <v>2</v>
      </c>
      <c r="F910" s="3"/>
      <c r="R910" s="3"/>
    </row>
    <row r="911" spans="2:18">
      <c r="B911" s="3"/>
      <c r="C911" s="208" t="s">
        <v>2</v>
      </c>
      <c r="F911" s="3"/>
      <c r="R911" s="3"/>
    </row>
    <row r="912" spans="2:18">
      <c r="B912" s="3"/>
      <c r="C912" s="208" t="s">
        <v>2</v>
      </c>
      <c r="F912" s="3"/>
      <c r="R912" s="3"/>
    </row>
    <row r="913" spans="2:18">
      <c r="B913" s="3"/>
      <c r="C913" s="208" t="s">
        <v>2</v>
      </c>
      <c r="F913" s="3"/>
      <c r="R913" s="3"/>
    </row>
    <row r="914" spans="2:18">
      <c r="B914" s="3"/>
      <c r="C914" s="208" t="s">
        <v>2</v>
      </c>
      <c r="F914" s="3"/>
      <c r="R914" s="3"/>
    </row>
    <row r="915" spans="2:18">
      <c r="B915" s="3"/>
      <c r="C915" s="208" t="s">
        <v>2</v>
      </c>
      <c r="F915" s="3"/>
      <c r="R915" s="3"/>
    </row>
    <row r="916" spans="2:18">
      <c r="B916" s="3"/>
      <c r="C916" s="208" t="s">
        <v>2</v>
      </c>
      <c r="F916" s="3"/>
      <c r="R916" s="3"/>
    </row>
    <row r="917" spans="2:18">
      <c r="B917" s="3"/>
      <c r="C917" s="208" t="s">
        <v>2</v>
      </c>
      <c r="F917" s="3"/>
      <c r="R917" s="3"/>
    </row>
  </sheetData>
  <sheetProtection algorithmName="SHA-512" hashValue="co/NN5K6iL4K346bJnHxBa74Ag2B7w0QLjB0Fy4umxK+6j64amnznnxRZElKm+xjdbJNmjvUiwliNZZNexbKqA==" saltValue="uvYn2lHo/SDmCy6v+1tuxw==" spinCount="100000" sheet="1" selectLockedCells="1" selectUnlockedCells="1"/>
  <dataConsolidate/>
  <mergeCells count="9">
    <mergeCell ref="D15:P15"/>
    <mergeCell ref="S15:T15"/>
    <mergeCell ref="Y20:Z20"/>
    <mergeCell ref="A1:R1"/>
    <mergeCell ref="I2:L2"/>
    <mergeCell ref="N2:Q2"/>
    <mergeCell ref="B3:D3"/>
    <mergeCell ref="L3:N3"/>
    <mergeCell ref="D14:P14"/>
  </mergeCells>
  <conditionalFormatting sqref="C36:C66">
    <cfRule type="expression" dxfId="26" priority="34" stopIfTrue="1">
      <formula>AND(C36="",B36&lt;&gt;"")</formula>
    </cfRule>
  </conditionalFormatting>
  <conditionalFormatting sqref="Y40 Y34:Y38 V21:V22 N7:O8 W7:W8 V9:V17 V28:V31 W26:W27">
    <cfRule type="cellIs" dxfId="25" priority="33" stopIfTrue="1" operator="greaterThan">
      <formula>$M$7</formula>
    </cfRule>
  </conditionalFormatting>
  <conditionalFormatting sqref="P34:R35 R28:R31 S27">
    <cfRule type="cellIs" dxfId="24" priority="32" stopIfTrue="1" operator="lessThan">
      <formula>0</formula>
    </cfRule>
  </conditionalFormatting>
  <conditionalFormatting sqref="I12 R32 T41:T44 U41:V48 T46:T47 P36:R66">
    <cfRule type="cellIs" dxfId="23" priority="31" stopIfTrue="1" operator="lessThan">
      <formula>0</formula>
    </cfRule>
  </conditionalFormatting>
  <conditionalFormatting sqref="O35">
    <cfRule type="cellIs" dxfId="22" priority="30" stopIfTrue="1" operator="equal">
      <formula>"""** ERROR **"""</formula>
    </cfRule>
  </conditionalFormatting>
  <conditionalFormatting sqref="O36:O66">
    <cfRule type="cellIs" dxfId="21" priority="29" stopIfTrue="1" operator="equal">
      <formula>"DATE ERROR"</formula>
    </cfRule>
  </conditionalFormatting>
  <conditionalFormatting sqref="I11">
    <cfRule type="cellIs" dxfId="20" priority="28" stopIfTrue="1" operator="greaterThan">
      <formula>$I$10</formula>
    </cfRule>
  </conditionalFormatting>
  <conditionalFormatting sqref="C36:C66">
    <cfRule type="expression" dxfId="19" priority="27" stopIfTrue="1">
      <formula>AND(C36="",B36&lt;&gt;"")</formula>
    </cfRule>
  </conditionalFormatting>
  <conditionalFormatting sqref="C36:C66">
    <cfRule type="expression" dxfId="18" priority="26" stopIfTrue="1">
      <formula>AND(C36="",B36&lt;&gt;"")</formula>
    </cfRule>
  </conditionalFormatting>
  <conditionalFormatting sqref="N2">
    <cfRule type="containsText" dxfId="17" priority="25" stopIfTrue="1" operator="containsText" text="&lt;-- Please enter NSF Academic salary. Enter zero if none.">
      <formula>NOT(ISERROR(SEARCH("&lt;-- Please enter NSF Academic salary. Enter zero if none.",N2)))</formula>
    </cfRule>
  </conditionalFormatting>
  <conditionalFormatting sqref="D36:F36">
    <cfRule type="expression" dxfId="16" priority="24" stopIfTrue="1">
      <formula>AND(D36="",C36&lt;&gt;"")</formula>
    </cfRule>
  </conditionalFormatting>
  <conditionalFormatting sqref="D27:L27">
    <cfRule type="expression" dxfId="15" priority="21" stopIfTrue="1">
      <formula>INDEX($A$2:$M27,ROW()-1,COLUMN())=INDEX($A$2:$M27,ROW(),COLUMN())</formula>
    </cfRule>
    <cfRule type="expression" dxfId="14" priority="22" stopIfTrue="1">
      <formula>INDEX($A$1:$M27,ROW()-1,COLUMN())&lt;INDEX($A$1:$M27,ROW(),COLUMN())</formula>
    </cfRule>
  </conditionalFormatting>
  <conditionalFormatting sqref="L12">
    <cfRule type="cellIs" dxfId="13" priority="19" stopIfTrue="1" operator="greaterThan">
      <formula>$M$6</formula>
    </cfRule>
  </conditionalFormatting>
  <conditionalFormatting sqref="L9:L11">
    <cfRule type="cellIs" dxfId="12" priority="18" stopIfTrue="1" operator="greaterThan">
      <formula>$M$6</formula>
    </cfRule>
  </conditionalFormatting>
  <conditionalFormatting sqref="F41">
    <cfRule type="expression" dxfId="11" priority="13" stopIfTrue="1">
      <formula>AND(F41="",E41&lt;&gt;"")</formula>
    </cfRule>
  </conditionalFormatting>
  <conditionalFormatting sqref="E37">
    <cfRule type="expression" dxfId="10" priority="11" stopIfTrue="1">
      <formula>AND(E37="",D37&lt;&gt;"")</formula>
    </cfRule>
  </conditionalFormatting>
  <conditionalFormatting sqref="E38">
    <cfRule type="expression" dxfId="9" priority="10" stopIfTrue="1">
      <formula>AND(E38="",D38&lt;&gt;"")</formula>
    </cfRule>
  </conditionalFormatting>
  <conditionalFormatting sqref="E39">
    <cfRule type="expression" dxfId="8" priority="9" stopIfTrue="1">
      <formula>AND(E39="",D39&lt;&gt;"")</formula>
    </cfRule>
  </conditionalFormatting>
  <conditionalFormatting sqref="E40">
    <cfRule type="expression" dxfId="7" priority="8" stopIfTrue="1">
      <formula>AND(E40="",D40&lt;&gt;"")</formula>
    </cfRule>
  </conditionalFormatting>
  <conditionalFormatting sqref="E41">
    <cfRule type="expression" dxfId="6" priority="7" stopIfTrue="1">
      <formula>AND(E41="",D41&lt;&gt;"")</formula>
    </cfRule>
  </conditionalFormatting>
  <conditionalFormatting sqref="E42">
    <cfRule type="expression" dxfId="5" priority="6" stopIfTrue="1">
      <formula>AND(E42="",D42&lt;&gt;"")</formula>
    </cfRule>
  </conditionalFormatting>
  <conditionalFormatting sqref="F37">
    <cfRule type="expression" dxfId="4" priority="5" stopIfTrue="1">
      <formula>AND(F37="",E37&lt;&gt;"")</formula>
    </cfRule>
  </conditionalFormatting>
  <conditionalFormatting sqref="F38">
    <cfRule type="expression" dxfId="3" priority="4" stopIfTrue="1">
      <formula>AND(F38="",E38&lt;&gt;"")</formula>
    </cfRule>
  </conditionalFormatting>
  <conditionalFormatting sqref="F39">
    <cfRule type="expression" dxfId="2" priority="3" stopIfTrue="1">
      <formula>AND(F39="",E39&lt;&gt;"")</formula>
    </cfRule>
  </conditionalFormatting>
  <conditionalFormatting sqref="F40">
    <cfRule type="expression" dxfId="1" priority="2" stopIfTrue="1">
      <formula>AND(F40="",E40&lt;&gt;"")</formula>
    </cfRule>
  </conditionalFormatting>
  <conditionalFormatting sqref="F42">
    <cfRule type="expression" dxfId="0" priority="1" stopIfTrue="1">
      <formula>AND(F42="",E42&lt;&gt;"")</formula>
    </cfRule>
  </conditionalFormatting>
  <dataValidations count="7">
    <dataValidation type="list" allowBlank="1" showInputMessage="1" showErrorMessage="1" error="Please Eneter valid Period_x000a__x000a_For: ODOT EXC can only be paid in Summer Period" sqref="G36:G66" xr:uid="{00000000-0002-0000-0300-000000000000}">
      <formula1>Period</formula1>
    </dataValidation>
    <dataValidation type="list" allowBlank="1" showInputMessage="1" showErrorMessage="1" sqref="C36:C66" xr:uid="{00000000-0002-0000-0300-000001000000}">
      <formula1>Agency</formula1>
    </dataValidation>
    <dataValidation type="list" allowBlank="1" showInputMessage="1" showErrorMessage="1" sqref="B36:B66" xr:uid="{00000000-0002-0000-0300-000002000000}">
      <formula1>PL</formula1>
    </dataValidation>
    <dataValidation type="date" operator="greaterThan" allowBlank="1" showInputMessage="1" showErrorMessage="1" sqref="E43:E66" xr:uid="{00000000-0002-0000-0300-000003000000}">
      <formula1>1</formula1>
    </dataValidation>
    <dataValidation type="date" allowBlank="1" showInputMessage="1" showErrorMessage="1" error="Enter Valid Date Format xx/xx/xxxx" sqref="E36:E42" xr:uid="{00000000-0002-0000-0300-000004000000}">
      <formula1>1</formula1>
      <formula2>2958465</formula2>
    </dataValidation>
    <dataValidation type="list" allowBlank="1" showInputMessage="1" showErrorMessage="1" sqref="G32:G33" xr:uid="{00000000-0002-0000-0300-000005000000}">
      <formula1>IF($C$36&lt;&gt;"ODOT",Period,ODOTlist)</formula1>
    </dataValidation>
    <dataValidation type="decimal" allowBlank="1" showInputMessage="1" showErrorMessage="1" sqref="M27" xr:uid="{00000000-0002-0000-0300-000006000000}">
      <formula1>0</formula1>
      <formula2>100</formula2>
    </dataValidation>
  </dataValidations>
  <printOptions horizontalCentered="1"/>
  <pageMargins left="0.25" right="0.25" top="0.5" bottom="0.25" header="0.2" footer="0.2"/>
  <pageSetup scale="47" orientation="landscape" r:id="rId1"/>
  <headerFooter alignWithMargins="0">
    <oddFooter>&amp;L&amp;"Tahoma,Bold"&amp;10&amp;D     &amp;T&amp;C&amp;"Tahoma,Bold"&amp;10&amp;A&amp;R&amp;"Tahoma,Bold"&amp;10 Page &amp;P of &amp;N</oddFooter>
  </headerFooter>
  <ignoredErrors>
    <ignoredError sqref="F36:F42 E36:E42"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17"/>
  <sheetViews>
    <sheetView workbookViewId="0">
      <selection activeCell="E7" sqref="E7"/>
    </sheetView>
  </sheetViews>
  <sheetFormatPr defaultRowHeight="15"/>
  <cols>
    <col min="1" max="1" width="27.28515625" bestFit="1" customWidth="1"/>
    <col min="2" max="2" width="12.42578125" bestFit="1" customWidth="1"/>
    <col min="3" max="3" width="10.85546875" bestFit="1" customWidth="1"/>
    <col min="4" max="4" width="20" customWidth="1"/>
    <col min="5" max="5" width="19.28515625" style="223" customWidth="1"/>
    <col min="6" max="6" width="9.5703125" bestFit="1" customWidth="1"/>
  </cols>
  <sheetData>
    <row r="1" spans="1:11">
      <c r="A1" s="280" t="s">
        <v>189</v>
      </c>
      <c r="B1" s="280" t="s">
        <v>190</v>
      </c>
      <c r="C1" s="280" t="s">
        <v>191</v>
      </c>
      <c r="D1" s="281" t="s">
        <v>192</v>
      </c>
      <c r="E1" s="282" t="s">
        <v>193</v>
      </c>
      <c r="F1" s="280"/>
    </row>
    <row r="2" spans="1:11">
      <c r="A2" t="s">
        <v>87</v>
      </c>
      <c r="B2" s="283">
        <v>44058</v>
      </c>
      <c r="C2" s="284">
        <v>44066</v>
      </c>
      <c r="D2" s="285" t="str">
        <f>TEXT(B2,"m/d")&amp;"-"&amp;TEXT(C2,"m/d/yy")</f>
        <v>8/15-8/23/20</v>
      </c>
      <c r="E2" s="282">
        <f>NETWORKDAYS(B2,C2,Holidays!$A$2:$A$20)*10</f>
        <v>50</v>
      </c>
      <c r="F2" s="286">
        <f>E2/560</f>
        <v>8.9285714285714288E-2</v>
      </c>
      <c r="G2" s="317"/>
    </row>
    <row r="3" spans="1:11">
      <c r="A3" t="s">
        <v>88</v>
      </c>
      <c r="B3" s="283">
        <v>44174</v>
      </c>
      <c r="C3" s="284">
        <v>44206</v>
      </c>
      <c r="D3" s="285" t="str">
        <f>TEXT(B3,"m/d/yy")&amp;"-"&amp;TEXT(C3,"m/d/yy")</f>
        <v>12/9/20-1/10/21</v>
      </c>
      <c r="E3" s="282">
        <f>NETWORKDAYS(B3,C3,Holidays!A2:A20)*10</f>
        <v>160</v>
      </c>
      <c r="F3" s="286">
        <f>E3/560</f>
        <v>0.2857142857142857</v>
      </c>
    </row>
    <row r="4" spans="1:11">
      <c r="A4" s="321" t="s">
        <v>276</v>
      </c>
      <c r="B4" s="322"/>
      <c r="C4" s="323"/>
      <c r="D4" s="324"/>
      <c r="E4" s="287">
        <f>NETWORKDAYS(B4,C4,Holidays!$A$2:$A$20)*10</f>
        <v>0</v>
      </c>
      <c r="F4" s="286">
        <f t="shared" ref="F4:F9" si="0">E4/560</f>
        <v>0</v>
      </c>
      <c r="G4" s="321" t="s">
        <v>277</v>
      </c>
      <c r="H4" s="321"/>
      <c r="I4" s="321"/>
      <c r="J4" s="321"/>
      <c r="K4" s="321"/>
    </row>
    <row r="5" spans="1:11">
      <c r="A5" t="s">
        <v>194</v>
      </c>
      <c r="B5" s="283">
        <v>44314</v>
      </c>
      <c r="C5" s="284">
        <v>44325</v>
      </c>
      <c r="D5" s="285" t="str">
        <f t="shared" ref="D5:D9" si="1">TEXT(B5,"m/d")&amp;"-"&amp;TEXT(C5,"m/d/yy")</f>
        <v>4/28-5/9/21</v>
      </c>
      <c r="E5" s="282">
        <f>NETWORKDAYS(B5,C5,Holidays!$A$2:$A$20)*10</f>
        <v>80</v>
      </c>
      <c r="F5" s="286">
        <f t="shared" si="0"/>
        <v>0.14285714285714285</v>
      </c>
    </row>
    <row r="6" spans="1:11">
      <c r="A6" t="s">
        <v>89</v>
      </c>
      <c r="B6" s="283">
        <v>44326</v>
      </c>
      <c r="C6" s="284">
        <v>44347</v>
      </c>
      <c r="D6" s="285" t="str">
        <f t="shared" si="1"/>
        <v>5/10-5/31/21</v>
      </c>
      <c r="E6" s="282">
        <f>NETWORKDAYS(B6,C6,Holidays!$A$2:$A$20)*10</f>
        <v>150</v>
      </c>
      <c r="F6" s="286">
        <f t="shared" si="0"/>
        <v>0.26785714285714285</v>
      </c>
    </row>
    <row r="7" spans="1:11">
      <c r="A7" t="s">
        <v>195</v>
      </c>
      <c r="B7" s="283">
        <v>44348</v>
      </c>
      <c r="C7" s="284">
        <v>44377</v>
      </c>
      <c r="D7" s="285" t="str">
        <f>TEXT(B7,"m/d")&amp;"-"&amp;TEXT(C7,"m/d/yy")</f>
        <v>6/1-6/30/21</v>
      </c>
      <c r="E7" s="282">
        <f>NETWORKDAYS(B7,C7,Holidays!$A$2:$A$20)*10</f>
        <v>210</v>
      </c>
      <c r="F7" s="286">
        <f t="shared" si="0"/>
        <v>0.375</v>
      </c>
    </row>
    <row r="8" spans="1:11">
      <c r="A8" t="s">
        <v>90</v>
      </c>
      <c r="B8" s="283">
        <v>44378</v>
      </c>
      <c r="C8" s="284">
        <v>44408</v>
      </c>
      <c r="D8" s="285" t="str">
        <f t="shared" si="1"/>
        <v>7/1-7/31/21</v>
      </c>
      <c r="E8" s="282">
        <f>NETWORKDAYS(B8,C8,Holidays!$A$2:$A$20)*10</f>
        <v>210</v>
      </c>
      <c r="F8" s="286">
        <f t="shared" si="0"/>
        <v>0.375</v>
      </c>
    </row>
    <row r="9" spans="1:11">
      <c r="A9" t="s">
        <v>91</v>
      </c>
      <c r="B9" s="283">
        <v>44409</v>
      </c>
      <c r="C9" s="284">
        <v>44422</v>
      </c>
      <c r="D9" s="285" t="str">
        <f t="shared" si="1"/>
        <v>8/1-8/14/21</v>
      </c>
      <c r="E9" s="282">
        <f>NETWORKDAYS(B9,C9,Holidays!$A$2:$A$20)*10</f>
        <v>100</v>
      </c>
      <c r="F9" s="286">
        <f t="shared" si="0"/>
        <v>0.17857142857142858</v>
      </c>
    </row>
    <row r="10" spans="1:11">
      <c r="A10" t="s">
        <v>196</v>
      </c>
      <c r="B10" s="288" t="s">
        <v>197</v>
      </c>
      <c r="C10" s="289" t="s">
        <v>198</v>
      </c>
    </row>
    <row r="17" spans="4:4">
      <c r="D17" t="s">
        <v>199</v>
      </c>
    </row>
  </sheetData>
  <sheetProtection sheet="1" selectLockedCells="1" selectUnlockedCells="1"/>
  <pageMargins left="0.7" right="0.7" top="0.75" bottom="0.75" header="0.3" footer="0.3"/>
  <pageSetup orientation="landscape" r:id="rId1"/>
  <ignoredErrors>
    <ignoredError sqref="E3"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F16"/>
  <sheetViews>
    <sheetView workbookViewId="0">
      <selection activeCell="A14" sqref="A14"/>
    </sheetView>
  </sheetViews>
  <sheetFormatPr defaultRowHeight="15"/>
  <cols>
    <col min="1" max="1" width="10.5703125" bestFit="1" customWidth="1"/>
  </cols>
  <sheetData>
    <row r="1" spans="1:6">
      <c r="A1" s="290" t="s">
        <v>200</v>
      </c>
    </row>
    <row r="2" spans="1:6">
      <c r="A2" s="291">
        <v>44081</v>
      </c>
    </row>
    <row r="3" spans="1:6">
      <c r="A3" s="291">
        <v>44146</v>
      </c>
    </row>
    <row r="4" spans="1:6">
      <c r="A4" s="291">
        <v>44161</v>
      </c>
    </row>
    <row r="5" spans="1:6">
      <c r="A5" s="291">
        <v>44162</v>
      </c>
    </row>
    <row r="6" spans="1:6">
      <c r="A6" s="320">
        <v>44189</v>
      </c>
    </row>
    <row r="7" spans="1:6">
      <c r="A7" s="320">
        <v>44190</v>
      </c>
      <c r="C7" s="316" t="s">
        <v>201</v>
      </c>
      <c r="D7" s="316"/>
      <c r="E7" s="316"/>
    </row>
    <row r="8" spans="1:6">
      <c r="A8" s="315">
        <v>44193</v>
      </c>
      <c r="C8" s="316" t="s">
        <v>202</v>
      </c>
      <c r="D8" s="316"/>
      <c r="E8" s="316"/>
    </row>
    <row r="9" spans="1:6">
      <c r="A9" s="315">
        <v>44194</v>
      </c>
    </row>
    <row r="10" spans="1:6">
      <c r="A10" s="315">
        <v>44195</v>
      </c>
    </row>
    <row r="11" spans="1:6">
      <c r="A11" s="315">
        <v>44196</v>
      </c>
    </row>
    <row r="12" spans="1:6">
      <c r="A12" s="320">
        <v>44197</v>
      </c>
    </row>
    <row r="13" spans="1:6">
      <c r="A13" s="291">
        <v>44214</v>
      </c>
    </row>
    <row r="14" spans="1:6">
      <c r="A14" s="329">
        <v>44365</v>
      </c>
      <c r="C14" s="330" t="s">
        <v>281</v>
      </c>
      <c r="D14" s="330"/>
      <c r="E14" s="330"/>
      <c r="F14" s="330"/>
    </row>
    <row r="15" spans="1:6">
      <c r="A15" s="291">
        <v>44347</v>
      </c>
    </row>
    <row r="16" spans="1:6">
      <c r="A16" s="291">
        <v>44382</v>
      </c>
    </row>
  </sheetData>
  <sheetProtection algorithmName="SHA-512" hashValue="S6vZBP5v1p2E68Yhq9tPbNqjyYRKG/0GbgXD1qrNyIsbCIboiSPT3WMj/kOlX9c+Pfnk3mTCzznglIb18HtfGQ==" saltValue="HmzI0BUwOI4XH9BtjfCKs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o L S U o 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C a C 0 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g t J S K I p H u A 4 A A A A R A A A A E w A c A E Z v c m 1 1 b G F z L 1 N l Y 3 R p b 2 4 x L m 0 g o h g A K K A U A A A A A A A A A A A A A A A A A A A A A A A A A A A A K 0 5 N L s n M z 1 M I h t C G 1 g B Q S w E C L Q A U A A I A C A A m g t J S j Q a H k K I A A A D 1 A A A A E g A A A A A A A A A A A A A A A A A A A A A A Q 2 9 u Z m l n L 1 B h Y 2 t h Z 2 U u e G 1 s U E s B A i 0 A F A A C A A g A J o L S U g / K 6 a u k A A A A 6 Q A A A B M A A A A A A A A A A A A A A A A A 7 g A A A F t D b 2 5 0 Z W 5 0 X 1 R 5 c G V z X S 5 4 b W x Q S w E C L Q A U A A I A C A A m g t J 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a 7 P o O 3 h + U e F 5 b C 2 W A s 1 g A A A A A A C A A A A A A A D Z g A A w A A A A B A A A A A q 5 9 7 2 7 s q y 9 D D K 6 v k w s X D V A A A A A A S A A A C g A A A A E A A A A O n G w / 8 m x M U l J U F u C K K y 0 j Z Q A A A A Q L V Q 9 U q y e E K I z w a W M K J P 3 1 U M J I 5 Q j N M M n p t e 8 o S J 5 c A 4 a R 8 w r V f y 6 Q 0 9 1 m 4 Y M L h A 5 j J 0 Y A n 8 R y j a 8 b b 3 R G B v t l p f W t C W p 6 f P q N f 5 v z 1 F k w w U A A A A 2 V P H V y J d h 1 J W + G W Z w k Z o T s Z 9 Q G E = < / D a t a M a s h u p > 
</file>

<file path=customXml/itemProps1.xml><?xml version="1.0" encoding="utf-8"?>
<ds:datastoreItem xmlns:ds="http://schemas.openxmlformats.org/officeDocument/2006/customXml" ds:itemID="{FA66667A-6237-402D-8A93-3DC31666226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 Instructions</vt:lpstr>
      <vt:lpstr>EXC PCR INITIATOR CHECK-LIST</vt:lpstr>
      <vt:lpstr>EXC Calculator</vt:lpstr>
      <vt:lpstr>EXC Calculator-Sample</vt:lpstr>
      <vt:lpstr>Lookup</vt:lpstr>
      <vt:lpstr>Holidays</vt:lpstr>
      <vt:lpstr>'EXC Calculator'!Agency</vt:lpstr>
      <vt:lpstr>'EXC Calculator-Sample'!Agency</vt:lpstr>
      <vt:lpstr>ODOTlist</vt:lpstr>
      <vt:lpstr>Period</vt:lpstr>
      <vt:lpstr>Periodstart</vt:lpstr>
      <vt:lpstr>'EXC Calculator'!PL</vt:lpstr>
      <vt:lpstr>'EXC Calculator-Sample'!PL</vt:lpstr>
      <vt:lpstr>'EXC Calculator'!Print_Area</vt:lpstr>
      <vt:lpstr>'EXC Calculator-Sample'!Print_Area</vt:lpstr>
      <vt:lpstr>Lookup!Print_Area</vt:lpstr>
      <vt:lpstr>'EXC PCR INITIATOR CHECK-LIST'!Print_Titles</vt:lpstr>
    </vt:vector>
  </TitlesOfParts>
  <Company>University of Cincinnati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 Ungruhe</dc:creator>
  <cp:lastModifiedBy>Ungruhe, John (ungruhjg)</cp:lastModifiedBy>
  <cp:lastPrinted>2020-07-25T17:11:30Z</cp:lastPrinted>
  <dcterms:created xsi:type="dcterms:W3CDTF">2018-08-08T14:22:58Z</dcterms:created>
  <dcterms:modified xsi:type="dcterms:W3CDTF">2021-06-21T20:28:46Z</dcterms:modified>
</cp:coreProperties>
</file>